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45" windowWidth="9330" windowHeight="5745" activeTab="0"/>
  </bookViews>
  <sheets>
    <sheet name="Intro" sheetId="1" r:id="rId1"/>
    <sheet name="form_conso" sheetId="2" r:id="rId2"/>
    <sheet name="Urban_CSI014" sheetId="3" r:id="rId3"/>
    <sheet name="IRENA24a" sheetId="4" r:id="rId4"/>
    <sheet name="IRENA24b" sheetId="5" r:id="rId5"/>
    <sheet name="Forest" sheetId="6" r:id="rId6"/>
  </sheets>
  <definedNames>
    <definedName name="_xlnm.Print_Area" localSheetId="1">'form_conso'!$A$1:$O$333</definedName>
  </definedNames>
  <calcPr fullCalcOnLoad="1"/>
</workbook>
</file>

<file path=xl/sharedStrings.xml><?xml version="1.0" encoding="utf-8"?>
<sst xmlns="http://schemas.openxmlformats.org/spreadsheetml/2006/main" count="2395" uniqueCount="136">
  <si>
    <t>TOTAL Europe by June 2005 (23 countries)</t>
  </si>
  <si>
    <t>2A</t>
  </si>
  <si>
    <t>2B</t>
  </si>
  <si>
    <t>3A</t>
  </si>
  <si>
    <t>3B</t>
  </si>
  <si>
    <t>3C</t>
  </si>
  <si>
    <t>Artificial surfaces</t>
  </si>
  <si>
    <t>Arable land &amp; permanent crops</t>
  </si>
  <si>
    <t>Pastures &amp; mixed farmland</t>
  </si>
  <si>
    <t>Forests and transitional woodland shrub</t>
  </si>
  <si>
    <t>Natural grassland, heathland, sclerophylous vegetation</t>
  </si>
  <si>
    <t>Open spaces with little or no vegetation</t>
  </si>
  <si>
    <t>Wetlands</t>
  </si>
  <si>
    <t>Water bodies</t>
  </si>
  <si>
    <t>TOTAL</t>
  </si>
  <si>
    <t>Land Cover 1990, ha</t>
  </si>
  <si>
    <t>Consumption of initial land cover</t>
  </si>
  <si>
    <t>Formation of  new land cover</t>
  </si>
  <si>
    <t>Net Formation of Land Cover</t>
  </si>
  <si>
    <t>Net formation as % of initial year</t>
  </si>
  <si>
    <t>Land cover 2000, ha</t>
  </si>
  <si>
    <t>es</t>
  </si>
  <si>
    <t>be</t>
  </si>
  <si>
    <t>fr</t>
  </si>
  <si>
    <t>ee</t>
  </si>
  <si>
    <t>Country</t>
  </si>
  <si>
    <t>dk</t>
  </si>
  <si>
    <t>bg</t>
  </si>
  <si>
    <t>cz</t>
  </si>
  <si>
    <t>de</t>
  </si>
  <si>
    <t>hu</t>
  </si>
  <si>
    <t>sk</t>
  </si>
  <si>
    <t>sl</t>
  </si>
  <si>
    <t>ro</t>
  </si>
  <si>
    <t>pt</t>
  </si>
  <si>
    <t>pl</t>
  </si>
  <si>
    <t>nl</t>
  </si>
  <si>
    <t>lv</t>
  </si>
  <si>
    <t>lt</t>
  </si>
  <si>
    <t>ie</t>
  </si>
  <si>
    <t>it</t>
  </si>
  <si>
    <t>lu</t>
  </si>
  <si>
    <t>Total European Consumption of Land Cover</t>
  </si>
  <si>
    <t>Total European Formation of Land Cover</t>
  </si>
  <si>
    <t>ha</t>
  </si>
  <si>
    <t>Land uptake by housing, services and recreation</t>
  </si>
  <si>
    <t>ha/year</t>
  </si>
  <si>
    <t>Land uptake by industrial &amp; commercial sites</t>
  </si>
  <si>
    <t>Land uptake by transport networks &amp; infrastructures</t>
  </si>
  <si>
    <t>Land uptake by mines, quarries and waste dumpsites</t>
  </si>
  <si>
    <t xml:space="preserve">Mean annual land uptake by urban and infrastructure development, as % of 1990 </t>
  </si>
  <si>
    <t>Origin of urban land uptake, as % of total uptake</t>
  </si>
  <si>
    <t>Conversion from forest to agriculture</t>
  </si>
  <si>
    <t>Conversion from dry semi-natural &amp; natural land to agriculture</t>
  </si>
  <si>
    <t>Conversion from wetlands to agriculture</t>
  </si>
  <si>
    <t>Withdrawal of farming with woodland creation</t>
  </si>
  <si>
    <t>Withdrawal of farming without significant woodland creation</t>
  </si>
  <si>
    <t>Extension of set aside fallow land and pasture</t>
  </si>
  <si>
    <t>Conversion from pasture to arable and permanent crops</t>
  </si>
  <si>
    <t>Consumption of forest land by urban sprawl</t>
  </si>
  <si>
    <t>Recent fellings and transitions</t>
  </si>
  <si>
    <t>Farmland abandonment with woodland creation</t>
  </si>
  <si>
    <t>Forest creation, afforestation</t>
  </si>
  <si>
    <t>Conversion from transitional woodland to forests</t>
  </si>
  <si>
    <t>TOTAL CHANGE OF THE PERIOD</t>
  </si>
  <si>
    <t>as % of Europe</t>
  </si>
  <si>
    <t>weight</t>
  </si>
  <si>
    <t>control</t>
  </si>
  <si>
    <t>hectares</t>
  </si>
  <si>
    <t>km2</t>
  </si>
  <si>
    <t>Total Europe Land cover 2000, ha</t>
  </si>
  <si>
    <t>Total Europe Land Cover 1990, ha</t>
  </si>
  <si>
    <t>Formation as % Total European Territory</t>
  </si>
  <si>
    <t>Consumption as % Total European Territory</t>
  </si>
  <si>
    <t>Consumption as % Total National Territory</t>
  </si>
  <si>
    <t>Formation as % Total National Territory</t>
  </si>
  <si>
    <t>CSI014 - "LAND UPTAKE BY URBAN DEVELOPMENT" TOTAL 1990-2000</t>
  </si>
  <si>
    <t>TOTAL Europe by January 2005 (20 countries)</t>
  </si>
  <si>
    <t>Average nb years</t>
  </si>
  <si>
    <t>mean annual change as % of Europe change</t>
  </si>
  <si>
    <t>mean annual change as % of country area</t>
  </si>
  <si>
    <t>country area (ha)</t>
  </si>
  <si>
    <t>mean annual change as % of total Europe</t>
  </si>
  <si>
    <t>Country area</t>
  </si>
  <si>
    <t>overall mean annual land cover change per country %</t>
  </si>
  <si>
    <t>overall land cover change per country %</t>
  </si>
  <si>
    <t>mean annual change as % of country overall annual change</t>
  </si>
  <si>
    <t>Conversion to- withdrawl from agriculture (mean annual value)</t>
  </si>
  <si>
    <t>mean number of years</t>
  </si>
  <si>
    <t>Observed change</t>
  </si>
  <si>
    <t xml:space="preserve">mean annual change </t>
  </si>
  <si>
    <t>Land cover flows</t>
  </si>
  <si>
    <t>Countries</t>
  </si>
  <si>
    <t>mean annual change as % of total Europe urban land uptake</t>
  </si>
  <si>
    <t>Country surface</t>
  </si>
  <si>
    <t>Country area 1990</t>
  </si>
  <si>
    <t>mean annual change as % of country surface</t>
  </si>
  <si>
    <t>CSI014 is defined as consumption of non-previously developped land (as CLC 1 Artificial) by urban sprawl</t>
  </si>
  <si>
    <t>TOTAL CHANGE OF THE PERIOD, annual average</t>
  </si>
  <si>
    <t>Cumul/Total</t>
  </si>
  <si>
    <t>Net change (extension of pasture - conversion to crops)</t>
  </si>
  <si>
    <t>NATIONAL STATISTICS FROM LAND COVER ACCOUNTS (LEAC/CLC)</t>
  </si>
  <si>
    <t>Mean number of years by countries</t>
  </si>
  <si>
    <t>NB: in some large countries, dates of satellite images for regions may differ by several years. At the European level, the table (in blue) keeps 10 years as a conventional period; this is a provisional solution and one may prefer using an average European time span, weighted or not by country surface. In this case, just replace 10 by your calculation in the first column, the results will be udated accordingly.</t>
  </si>
  <si>
    <t>CLC level 1 bis</t>
  </si>
  <si>
    <t>% (1)</t>
  </si>
  <si>
    <t>% (2)</t>
  </si>
  <si>
    <t>Consumption as % of 1990 land cover</t>
  </si>
  <si>
    <t>Formation as % of 1990 land cover</t>
  </si>
  <si>
    <t>% (3)</t>
  </si>
  <si>
    <t>1990 land cover</t>
  </si>
  <si>
    <t>2000 land cover</t>
  </si>
  <si>
    <t>gr</t>
  </si>
  <si>
    <t>at</t>
  </si>
  <si>
    <t>uk</t>
  </si>
  <si>
    <t>Country comparisons</t>
  </si>
  <si>
    <t>Artificial area 1990</t>
  </si>
  <si>
    <t>mean annual change as % of artificial area 1990</t>
  </si>
  <si>
    <t>Net Formation as % Total European Territory</t>
  </si>
  <si>
    <t>Total artificial land cover uptake</t>
  </si>
  <si>
    <t>% of Total artificial land cover uptake</t>
  </si>
  <si>
    <t>% of country urban land 1990</t>
  </si>
  <si>
    <t>TOTAL Europe by January 2005 (23 countries)</t>
  </si>
  <si>
    <t>Land cover 1990</t>
  </si>
  <si>
    <t>Net Formation of Land Cover (formation-consumption)</t>
  </si>
  <si>
    <t>Land cover 2000</t>
  </si>
  <si>
    <t>hr</t>
  </si>
  <si>
    <t>Housing, services and recreation</t>
  </si>
  <si>
    <t>Industrial &amp; commercial sites</t>
  </si>
  <si>
    <t>Transport networks &amp; infrastructures</t>
  </si>
  <si>
    <t>Mines, quarries and waste dumpsites</t>
  </si>
  <si>
    <t>EU"24"</t>
  </si>
  <si>
    <t>Extension of pasture, set aside and fallow land</t>
  </si>
  <si>
    <t>(Source: EEA)</t>
  </si>
  <si>
    <t>Staut of LEAC database - July 2006</t>
  </si>
  <si>
    <t>rev. July 2006 - G Hazeu, F Paramo &amp; J-L Weber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</si>
</sst>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_-* #,##0.00\ _F_-;\-* #,##0.00\ _F_-;_-* &quot;-&quot;??\ _F_-;_-@_-"/>
    <numFmt numFmtId="188" formatCode="_-* #,##0\ _F_-;\-* #,##0\ _F_-;_-* &quot;-&quot;\ _F_-;_-@_-"/>
    <numFmt numFmtId="189" formatCode="_-* #,##0.00\ &quot;F&quot;_-;\-* #,##0.00\ &quot;F&quot;_-;_-* &quot;-&quot;??\ &quot;F&quot;_-;_-@_-"/>
    <numFmt numFmtId="190" formatCode="_-* #,##0\ &quot;F&quot;_-;\-* #,##0\ &quot;F&quot;_-;_-* &quot;-&quot;\ &quot;F&quot;_-;_-@_-"/>
    <numFmt numFmtId="191" formatCode="&quot;Yes&quot;;&quot;Yes&quot;;&quot;No&quot;"/>
    <numFmt numFmtId="192" formatCode="&quot;True&quot;;&quot;True&quot;;&quot;False&quot;"/>
    <numFmt numFmtId="193" formatCode="&quot;On&quot;;&quot;On&quot;;&quot;Off&quot;"/>
    <numFmt numFmtId="194" formatCode="[$€-2]\ #,##0.00_);[Red]\([$€-2]\ #,##0.00\)"/>
  </numFmts>
  <fonts count="31">
    <font>
      <sz val="10"/>
      <name val="Arial"/>
      <family val="0"/>
    </font>
    <font>
      <u val="single"/>
      <sz val="10"/>
      <color indexed="12"/>
      <name val="Arial"/>
      <family val="0"/>
    </font>
    <font>
      <u val="single"/>
      <sz val="10"/>
      <color indexed="36"/>
      <name val="Arial"/>
      <family val="0"/>
    </font>
    <font>
      <sz val="15.75"/>
      <name val="Arial"/>
      <family val="0"/>
    </font>
    <font>
      <b/>
      <sz val="11.25"/>
      <name val="Arial"/>
      <family val="0"/>
    </font>
    <font>
      <b/>
      <sz val="8.25"/>
      <name val="Arial"/>
      <family val="0"/>
    </font>
    <font>
      <sz val="14.5"/>
      <name val="Arial"/>
      <family val="0"/>
    </font>
    <font>
      <sz val="12"/>
      <name val="Arial"/>
      <family val="2"/>
    </font>
    <font>
      <sz val="14.25"/>
      <name val="Arial"/>
      <family val="0"/>
    </font>
    <font>
      <sz val="8"/>
      <name val="Arial"/>
      <family val="2"/>
    </font>
    <font>
      <b/>
      <sz val="14"/>
      <name val="Arial"/>
      <family val="2"/>
    </font>
    <font>
      <b/>
      <sz val="11.5"/>
      <name val="Arial"/>
      <family val="2"/>
    </font>
    <font>
      <sz val="9.25"/>
      <name val="Arial"/>
      <family val="0"/>
    </font>
    <font>
      <sz val="9.5"/>
      <name val="Arial"/>
      <family val="0"/>
    </font>
    <font>
      <b/>
      <sz val="12"/>
      <name val="Arial"/>
      <family val="0"/>
    </font>
    <font>
      <sz val="10.5"/>
      <name val="Arial"/>
      <family val="0"/>
    </font>
    <font>
      <b/>
      <sz val="10"/>
      <name val="Arial"/>
      <family val="2"/>
    </font>
    <font>
      <b/>
      <i/>
      <sz val="10"/>
      <name val="Arial"/>
      <family val="2"/>
    </font>
    <font>
      <b/>
      <i/>
      <sz val="9"/>
      <name val="Arial"/>
      <family val="2"/>
    </font>
    <font>
      <b/>
      <sz val="8"/>
      <name val="Arial"/>
      <family val="2"/>
    </font>
    <font>
      <b/>
      <sz val="14"/>
      <color indexed="43"/>
      <name val="Arial"/>
      <family val="2"/>
    </font>
    <font>
      <sz val="10"/>
      <color indexed="43"/>
      <name val="Arial"/>
      <family val="2"/>
    </font>
    <font>
      <sz val="10"/>
      <color indexed="13"/>
      <name val="Arial"/>
      <family val="2"/>
    </font>
    <font>
      <b/>
      <sz val="12"/>
      <color indexed="13"/>
      <name val="Arial"/>
      <family val="2"/>
    </font>
    <font>
      <b/>
      <sz val="10"/>
      <color indexed="13"/>
      <name val="Arial"/>
      <family val="2"/>
    </font>
    <font>
      <i/>
      <sz val="10"/>
      <name val="Arial"/>
      <family val="2"/>
    </font>
    <font>
      <i/>
      <sz val="8"/>
      <color indexed="43"/>
      <name val="Arial"/>
      <family val="2"/>
    </font>
    <font>
      <sz val="10"/>
      <name val="Arial Black"/>
      <family val="2"/>
    </font>
    <font>
      <sz val="9"/>
      <name val="Arial"/>
      <family val="0"/>
    </font>
    <font>
      <sz val="9"/>
      <name val="Arial Black"/>
      <family val="2"/>
    </font>
    <font>
      <sz val="9.25"/>
      <name val="Arial Black"/>
      <family val="2"/>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2" fontId="0" fillId="0" borderId="0" xfId="0" applyNumberFormat="1" applyAlignment="1">
      <alignment/>
    </xf>
    <xf numFmtId="1" fontId="0" fillId="0" borderId="0" xfId="0" applyNumberFormat="1" applyAlignment="1">
      <alignment/>
    </xf>
    <xf numFmtId="0" fontId="0" fillId="0" borderId="0" xfId="0" applyAlignment="1">
      <alignment wrapText="1"/>
    </xf>
    <xf numFmtId="0" fontId="16" fillId="0" borderId="0" xfId="0" applyFont="1" applyAlignment="1">
      <alignment/>
    </xf>
    <xf numFmtId="180" fontId="16" fillId="0" borderId="0" xfId="0" applyNumberFormat="1" applyFont="1" applyAlignment="1">
      <alignment/>
    </xf>
    <xf numFmtId="1" fontId="16" fillId="0" borderId="0" xfId="0" applyNumberFormat="1" applyFont="1" applyAlignment="1">
      <alignment/>
    </xf>
    <xf numFmtId="0" fontId="0" fillId="2" borderId="0" xfId="0" applyFill="1" applyAlignment="1">
      <alignment/>
    </xf>
    <xf numFmtId="0" fontId="16" fillId="2" borderId="0" xfId="0" applyFont="1" applyFill="1" applyAlignment="1">
      <alignment/>
    </xf>
    <xf numFmtId="1" fontId="0" fillId="2" borderId="0" xfId="0" applyNumberFormat="1" applyFill="1" applyAlignment="1">
      <alignment/>
    </xf>
    <xf numFmtId="180" fontId="16" fillId="2" borderId="0" xfId="0" applyNumberFormat="1" applyFont="1" applyFill="1" applyAlignment="1">
      <alignment/>
    </xf>
    <xf numFmtId="0" fontId="17" fillId="0" borderId="0" xfId="0" applyFont="1" applyAlignment="1">
      <alignment/>
    </xf>
    <xf numFmtId="0" fontId="18" fillId="0" borderId="0" xfId="0" applyFont="1" applyAlignment="1">
      <alignment/>
    </xf>
    <xf numFmtId="2" fontId="18" fillId="0" borderId="0" xfId="0" applyNumberFormat="1" applyFont="1" applyAlignment="1">
      <alignment/>
    </xf>
    <xf numFmtId="0" fontId="14" fillId="0" borderId="0" xfId="0" applyFont="1" applyAlignment="1">
      <alignment/>
    </xf>
    <xf numFmtId="1" fontId="14" fillId="0" borderId="0" xfId="0" applyNumberFormat="1" applyFont="1" applyAlignment="1">
      <alignment/>
    </xf>
    <xf numFmtId="0" fontId="10" fillId="0" borderId="0" xfId="0" applyFont="1" applyAlignment="1">
      <alignment/>
    </xf>
    <xf numFmtId="0" fontId="10" fillId="0" borderId="0" xfId="0" applyFont="1" applyAlignment="1">
      <alignment horizontal="center" vertical="top" wrapText="1"/>
    </xf>
    <xf numFmtId="0" fontId="0" fillId="0" borderId="0" xfId="0" applyFont="1" applyAlignment="1">
      <alignment/>
    </xf>
    <xf numFmtId="0" fontId="14" fillId="2" borderId="0" xfId="0" applyFont="1" applyFill="1" applyAlignment="1">
      <alignment/>
    </xf>
    <xf numFmtId="1" fontId="14" fillId="2" borderId="0" xfId="0" applyNumberFormat="1" applyFont="1" applyFill="1" applyAlignment="1">
      <alignment/>
    </xf>
    <xf numFmtId="0" fontId="0" fillId="2" borderId="0" xfId="0" applyFont="1" applyFill="1" applyAlignment="1">
      <alignment/>
    </xf>
    <xf numFmtId="0" fontId="18" fillId="2" borderId="0" xfId="0" applyFont="1" applyFill="1" applyAlignment="1">
      <alignment/>
    </xf>
    <xf numFmtId="2" fontId="18" fillId="2" borderId="0" xfId="0" applyNumberFormat="1" applyFont="1" applyFill="1" applyAlignment="1">
      <alignment/>
    </xf>
    <xf numFmtId="0" fontId="17" fillId="2" borderId="0" xfId="0" applyFont="1" applyFill="1" applyAlignment="1">
      <alignment/>
    </xf>
    <xf numFmtId="0" fontId="0" fillId="0" borderId="0" xfId="0" applyAlignment="1">
      <alignment horizontal="center"/>
    </xf>
    <xf numFmtId="0" fontId="9" fillId="0" borderId="0" xfId="0" applyFont="1" applyAlignment="1">
      <alignment/>
    </xf>
    <xf numFmtId="0" fontId="9" fillId="0" borderId="0" xfId="0" applyFont="1" applyAlignment="1">
      <alignment wrapText="1"/>
    </xf>
    <xf numFmtId="0" fontId="0" fillId="3" borderId="0" xfId="0" applyFill="1" applyAlignment="1">
      <alignment/>
    </xf>
    <xf numFmtId="2" fontId="0" fillId="3" borderId="0" xfId="0" applyNumberFormat="1" applyFill="1" applyAlignment="1">
      <alignment/>
    </xf>
    <xf numFmtId="0" fontId="9" fillId="3" borderId="0" xfId="0" applyFont="1" applyFill="1" applyAlignment="1">
      <alignment/>
    </xf>
    <xf numFmtId="1" fontId="0" fillId="3" borderId="0" xfId="0" applyNumberFormat="1" applyFill="1" applyAlignment="1">
      <alignment/>
    </xf>
    <xf numFmtId="0" fontId="19" fillId="0" borderId="0" xfId="0" applyFont="1" applyAlignment="1">
      <alignment/>
    </xf>
    <xf numFmtId="0" fontId="14" fillId="2" borderId="0" xfId="0" applyFont="1" applyFill="1" applyAlignment="1">
      <alignment vertical="top" wrapText="1"/>
    </xf>
    <xf numFmtId="0" fontId="14" fillId="0" borderId="0" xfId="0" applyFont="1" applyAlignment="1">
      <alignment vertical="top" wrapText="1"/>
    </xf>
    <xf numFmtId="0" fontId="16" fillId="2" borderId="0" xfId="0" applyFont="1" applyFill="1" applyAlignment="1">
      <alignment horizontal="center"/>
    </xf>
    <xf numFmtId="0" fontId="16" fillId="0" borderId="0" xfId="0" applyFont="1" applyAlignment="1">
      <alignment horizontal="center"/>
    </xf>
    <xf numFmtId="1" fontId="14" fillId="2" borderId="0" xfId="0" applyNumberFormat="1" applyFont="1" applyFill="1" applyAlignment="1">
      <alignment horizontal="center" vertical="center" wrapText="1"/>
    </xf>
    <xf numFmtId="0" fontId="16" fillId="2" borderId="0" xfId="0" applyFont="1" applyFill="1" applyAlignment="1">
      <alignment vertical="top" wrapText="1"/>
    </xf>
    <xf numFmtId="1" fontId="17" fillId="2" borderId="0" xfId="0" applyNumberFormat="1" applyFont="1" applyFill="1" applyAlignment="1">
      <alignment/>
    </xf>
    <xf numFmtId="1" fontId="16" fillId="2" borderId="0" xfId="0" applyNumberFormat="1" applyFont="1" applyFill="1" applyAlignment="1">
      <alignment horizontal="center" vertical="top" wrapText="1"/>
    </xf>
    <xf numFmtId="1" fontId="16" fillId="2" borderId="0" xfId="0" applyNumberFormat="1" applyFont="1" applyFill="1" applyAlignment="1">
      <alignment/>
    </xf>
    <xf numFmtId="2" fontId="0" fillId="2" borderId="0" xfId="0" applyNumberFormat="1" applyFill="1" applyAlignment="1">
      <alignment/>
    </xf>
    <xf numFmtId="0" fontId="9" fillId="2" borderId="0" xfId="0" applyFont="1" applyFill="1" applyAlignment="1">
      <alignment/>
    </xf>
    <xf numFmtId="15" fontId="0" fillId="0" borderId="0" xfId="0" applyNumberFormat="1" applyAlignment="1">
      <alignment/>
    </xf>
    <xf numFmtId="0" fontId="16" fillId="2" borderId="0" xfId="0" applyFont="1" applyFill="1" applyAlignment="1">
      <alignment horizontal="left"/>
    </xf>
    <xf numFmtId="0" fontId="16" fillId="0" borderId="0" xfId="0" applyFont="1" applyFill="1" applyAlignment="1">
      <alignment horizontal="left"/>
    </xf>
    <xf numFmtId="0" fontId="0" fillId="0" borderId="0" xfId="0" applyFill="1" applyAlignment="1">
      <alignment/>
    </xf>
    <xf numFmtId="180" fontId="0" fillId="3" borderId="0" xfId="0" applyNumberFormat="1" applyFill="1" applyAlignment="1">
      <alignment/>
    </xf>
    <xf numFmtId="1" fontId="22" fillId="0" borderId="0" xfId="0" applyNumberFormat="1" applyFont="1" applyAlignment="1">
      <alignment/>
    </xf>
    <xf numFmtId="1" fontId="22" fillId="3" borderId="0" xfId="0" applyNumberFormat="1" applyFont="1" applyFill="1" applyAlignment="1">
      <alignment/>
    </xf>
    <xf numFmtId="0" fontId="22" fillId="3" borderId="0" xfId="0" applyFont="1" applyFill="1" applyAlignment="1">
      <alignment/>
    </xf>
    <xf numFmtId="1" fontId="0" fillId="0" borderId="0" xfId="0" applyNumberFormat="1" applyFill="1" applyAlignment="1">
      <alignment/>
    </xf>
    <xf numFmtId="1" fontId="22" fillId="0" borderId="0" xfId="0" applyNumberFormat="1" applyFont="1" applyFill="1" applyAlignment="1">
      <alignment/>
    </xf>
    <xf numFmtId="2" fontId="0" fillId="0" borderId="0" xfId="0" applyNumberFormat="1" applyFill="1" applyAlignment="1">
      <alignment/>
    </xf>
    <xf numFmtId="186" fontId="0" fillId="3" borderId="0" xfId="0" applyNumberFormat="1" applyFill="1" applyAlignment="1">
      <alignment/>
    </xf>
    <xf numFmtId="186" fontId="0" fillId="0" borderId="0" xfId="0" applyNumberFormat="1" applyFill="1" applyAlignment="1">
      <alignment/>
    </xf>
    <xf numFmtId="186" fontId="0" fillId="0" borderId="0" xfId="0" applyNumberFormat="1" applyAlignment="1">
      <alignment/>
    </xf>
    <xf numFmtId="186" fontId="0" fillId="2" borderId="0" xfId="0" applyNumberFormat="1" applyFill="1" applyAlignment="1">
      <alignment/>
    </xf>
    <xf numFmtId="180" fontId="0" fillId="0" borderId="0" xfId="0" applyNumberFormat="1" applyFill="1" applyAlignment="1">
      <alignment/>
    </xf>
    <xf numFmtId="180" fontId="0" fillId="2" borderId="0" xfId="0" applyNumberFormat="1" applyFill="1" applyAlignment="1">
      <alignment/>
    </xf>
    <xf numFmtId="0" fontId="22" fillId="0" borderId="0" xfId="0" applyFont="1" applyAlignment="1">
      <alignment/>
    </xf>
    <xf numFmtId="2" fontId="22" fillId="0" borderId="0" xfId="0" applyNumberFormat="1" applyFont="1" applyAlignment="1">
      <alignment/>
    </xf>
    <xf numFmtId="1" fontId="0" fillId="0" borderId="0" xfId="0" applyNumberFormat="1" applyAlignment="1">
      <alignment wrapText="1"/>
    </xf>
    <xf numFmtId="2" fontId="0" fillId="0" borderId="0" xfId="0" applyNumberFormat="1" applyAlignment="1">
      <alignment wrapText="1"/>
    </xf>
    <xf numFmtId="0" fontId="16" fillId="0" borderId="0" xfId="0" applyFont="1" applyAlignment="1">
      <alignment horizontal="center" textRotation="90" wrapText="1"/>
    </xf>
    <xf numFmtId="0" fontId="14" fillId="3" borderId="0" xfId="0" applyFont="1" applyFill="1" applyAlignment="1">
      <alignment/>
    </xf>
    <xf numFmtId="0" fontId="10" fillId="3" borderId="0" xfId="0" applyFont="1" applyFill="1" applyAlignment="1">
      <alignment/>
    </xf>
    <xf numFmtId="0" fontId="0" fillId="3" borderId="0" xfId="0" applyFill="1" applyAlignment="1">
      <alignment wrapText="1"/>
    </xf>
    <xf numFmtId="1" fontId="0" fillId="3" borderId="0" xfId="0" applyNumberFormat="1" applyFill="1" applyAlignment="1">
      <alignment wrapText="1"/>
    </xf>
    <xf numFmtId="2" fontId="0" fillId="3" borderId="0" xfId="0" applyNumberFormat="1" applyFill="1" applyAlignment="1">
      <alignment wrapText="1"/>
    </xf>
    <xf numFmtId="0" fontId="10" fillId="2" borderId="0" xfId="0" applyFont="1" applyFill="1" applyAlignment="1">
      <alignment/>
    </xf>
    <xf numFmtId="0" fontId="0" fillId="2" borderId="0" xfId="0" applyFill="1" applyAlignment="1">
      <alignment wrapText="1"/>
    </xf>
    <xf numFmtId="1" fontId="0" fillId="2" borderId="0" xfId="0" applyNumberFormat="1" applyFill="1" applyAlignment="1">
      <alignment wrapText="1"/>
    </xf>
    <xf numFmtId="2" fontId="0" fillId="2" borderId="0" xfId="0" applyNumberFormat="1" applyFill="1" applyAlignment="1">
      <alignment wrapText="1"/>
    </xf>
    <xf numFmtId="0" fontId="0" fillId="0" borderId="0" xfId="0" applyFont="1" applyAlignment="1">
      <alignment horizontal="center" vertical="center" textRotation="90" wrapText="1"/>
    </xf>
    <xf numFmtId="0" fontId="0" fillId="0" borderId="0" xfId="0" applyFont="1" applyAlignment="1">
      <alignment horizontal="center"/>
    </xf>
    <xf numFmtId="0" fontId="0" fillId="0" borderId="0" xfId="0" applyFont="1" applyAlignment="1">
      <alignment horizontal="center" wrapText="1"/>
    </xf>
    <xf numFmtId="1" fontId="0" fillId="0" borderId="0" xfId="0" applyNumberFormat="1" applyFont="1" applyAlignment="1">
      <alignment horizontal="center" wrapText="1"/>
    </xf>
    <xf numFmtId="2" fontId="0" fillId="0" borderId="0" xfId="0" applyNumberFormat="1" applyFont="1" applyAlignment="1">
      <alignment horizontal="center" wrapText="1"/>
    </xf>
    <xf numFmtId="1" fontId="22" fillId="2" borderId="0" xfId="0" applyNumberFormat="1" applyFont="1" applyFill="1" applyAlignment="1">
      <alignment/>
    </xf>
    <xf numFmtId="0" fontId="14" fillId="0" borderId="0" xfId="0" applyFont="1" applyFill="1" applyAlignment="1">
      <alignment/>
    </xf>
    <xf numFmtId="2" fontId="22" fillId="0" borderId="0" xfId="0" applyNumberFormat="1" applyFont="1" applyFill="1" applyAlignment="1">
      <alignment/>
    </xf>
    <xf numFmtId="0" fontId="22" fillId="2" borderId="0" xfId="0" applyFont="1" applyFill="1" applyAlignment="1">
      <alignment/>
    </xf>
    <xf numFmtId="0" fontId="21" fillId="2" borderId="0" xfId="0" applyFont="1" applyFill="1" applyAlignment="1">
      <alignment/>
    </xf>
    <xf numFmtId="2" fontId="0" fillId="2" borderId="0" xfId="0" applyNumberFormat="1" applyFill="1" applyAlignment="1">
      <alignment horizontal="center"/>
    </xf>
    <xf numFmtId="2" fontId="16" fillId="2" borderId="0" xfId="0" applyNumberFormat="1" applyFont="1" applyFill="1" applyAlignment="1">
      <alignment/>
    </xf>
    <xf numFmtId="0" fontId="10" fillId="0" borderId="0" xfId="0" applyFont="1" applyFill="1" applyAlignment="1">
      <alignment/>
    </xf>
    <xf numFmtId="0" fontId="9" fillId="0" borderId="0" xfId="0" applyFont="1" applyFill="1" applyAlignment="1">
      <alignment/>
    </xf>
    <xf numFmtId="0" fontId="0" fillId="0" borderId="0" xfId="0" applyFill="1" applyAlignment="1">
      <alignment wrapText="1"/>
    </xf>
    <xf numFmtId="2" fontId="0" fillId="0" borderId="0" xfId="0" applyNumberFormat="1" applyFill="1" applyAlignment="1">
      <alignment horizontal="center"/>
    </xf>
    <xf numFmtId="2" fontId="16" fillId="0" borderId="0" xfId="0" applyNumberFormat="1" applyFont="1" applyFill="1" applyAlignment="1">
      <alignment/>
    </xf>
    <xf numFmtId="2" fontId="0" fillId="3" borderId="0" xfId="0" applyNumberFormat="1" applyFill="1" applyAlignment="1">
      <alignment horizontal="center"/>
    </xf>
    <xf numFmtId="2" fontId="16" fillId="3" borderId="0" xfId="0" applyNumberFormat="1" applyFont="1" applyFill="1" applyAlignment="1">
      <alignment/>
    </xf>
    <xf numFmtId="1" fontId="14" fillId="3" borderId="0" xfId="0" applyNumberFormat="1" applyFont="1" applyFill="1" applyAlignment="1">
      <alignment/>
    </xf>
    <xf numFmtId="0" fontId="16" fillId="3" borderId="0" xfId="0" applyFont="1" applyFill="1" applyAlignment="1">
      <alignment/>
    </xf>
    <xf numFmtId="1" fontId="16" fillId="3" borderId="0" xfId="0" applyNumberFormat="1" applyFont="1" applyFill="1" applyAlignment="1">
      <alignment/>
    </xf>
    <xf numFmtId="180" fontId="16" fillId="3" borderId="0" xfId="0" applyNumberFormat="1" applyFont="1" applyFill="1" applyAlignment="1">
      <alignment/>
    </xf>
    <xf numFmtId="0" fontId="18" fillId="3" borderId="0" xfId="0" applyFont="1" applyFill="1" applyAlignment="1">
      <alignment/>
    </xf>
    <xf numFmtId="2" fontId="18" fillId="3" borderId="0" xfId="0" applyNumberFormat="1" applyFont="1" applyFill="1" applyAlignment="1">
      <alignment/>
    </xf>
    <xf numFmtId="0" fontId="17" fillId="3" borderId="0" xfId="0" applyFont="1" applyFill="1" applyAlignment="1">
      <alignment/>
    </xf>
    <xf numFmtId="0" fontId="23" fillId="0" borderId="0" xfId="0" applyFont="1" applyAlignment="1">
      <alignment/>
    </xf>
    <xf numFmtId="2" fontId="23" fillId="0" borderId="0" xfId="0" applyNumberFormat="1" applyFont="1" applyAlignment="1">
      <alignment/>
    </xf>
    <xf numFmtId="0" fontId="24" fillId="0" borderId="0" xfId="0" applyFont="1" applyAlignment="1">
      <alignment/>
    </xf>
    <xf numFmtId="0" fontId="24" fillId="0" borderId="0" xfId="0" applyFont="1" applyAlignment="1">
      <alignment horizontal="center"/>
    </xf>
    <xf numFmtId="0" fontId="23" fillId="0" borderId="0" xfId="0" applyFont="1" applyAlignment="1">
      <alignment vertical="top" wrapText="1"/>
    </xf>
    <xf numFmtId="2" fontId="23" fillId="0" borderId="0" xfId="0" applyNumberFormat="1" applyFont="1" applyAlignment="1">
      <alignment vertical="top" wrapText="1"/>
    </xf>
    <xf numFmtId="0" fontId="20" fillId="2" borderId="0" xfId="0" applyFont="1" applyFill="1" applyAlignment="1">
      <alignment/>
    </xf>
    <xf numFmtId="0" fontId="7" fillId="0" borderId="0" xfId="0" applyFont="1" applyAlignment="1">
      <alignment/>
    </xf>
    <xf numFmtId="0" fontId="25" fillId="0" borderId="0" xfId="0" applyFont="1" applyAlignment="1">
      <alignment/>
    </xf>
    <xf numFmtId="0" fontId="0" fillId="0" borderId="0" xfId="0" applyAlignment="1">
      <alignment horizontal="center" textRotation="90" wrapText="1"/>
    </xf>
    <xf numFmtId="0" fontId="0" fillId="0" borderId="0" xfId="0" applyAlignment="1">
      <alignment horizontal="center" vertical="top" textRotation="90" wrapText="1"/>
    </xf>
    <xf numFmtId="180" fontId="0" fillId="0" borderId="0" xfId="0" applyNumberFormat="1" applyAlignment="1">
      <alignment/>
    </xf>
    <xf numFmtId="0" fontId="26" fillId="0" borderId="0" xfId="0" applyFont="1" applyFill="1" applyAlignment="1">
      <alignment/>
    </xf>
    <xf numFmtId="180" fontId="26" fillId="0" borderId="0" xfId="0" applyNumberFormat="1" applyFont="1" applyFill="1" applyAlignment="1">
      <alignment/>
    </xf>
    <xf numFmtId="1" fontId="26" fillId="0" borderId="0" xfId="0" applyNumberFormat="1" applyFont="1" applyFill="1" applyAlignment="1">
      <alignment/>
    </xf>
    <xf numFmtId="2" fontId="26" fillId="0" borderId="0" xfId="0" applyNumberFormat="1" applyFont="1" applyFill="1" applyAlignment="1">
      <alignment/>
    </xf>
    <xf numFmtId="9" fontId="16" fillId="2" borderId="0" xfId="0" applyNumberFormat="1" applyFont="1" applyFill="1" applyAlignment="1" quotePrefix="1">
      <alignment/>
    </xf>
    <xf numFmtId="0" fontId="16" fillId="2" borderId="0" xfId="0" applyFont="1" applyFill="1" applyAlignment="1" quotePrefix="1">
      <alignment/>
    </xf>
    <xf numFmtId="2" fontId="17" fillId="2" borderId="0" xfId="0" applyNumberFormat="1" applyFont="1" applyFill="1" applyAlignment="1">
      <alignment/>
    </xf>
    <xf numFmtId="180" fontId="17" fillId="2" borderId="0" xfId="0" applyNumberFormat="1" applyFont="1" applyFill="1" applyAlignment="1">
      <alignment/>
    </xf>
    <xf numFmtId="0" fontId="16" fillId="0" borderId="0" xfId="0" applyFont="1" applyAlignment="1">
      <alignment horizontal="left"/>
    </xf>
    <xf numFmtId="0" fontId="16" fillId="0" borderId="0" xfId="0" applyFont="1" applyFill="1" applyAlignment="1">
      <alignment horizontal="center" vertical="top" wrapText="1"/>
    </xf>
    <xf numFmtId="0" fontId="24" fillId="0" borderId="0" xfId="0" applyFont="1" applyFill="1" applyAlignment="1">
      <alignment horizontal="center" vertical="top" wrapText="1"/>
    </xf>
    <xf numFmtId="0" fontId="10" fillId="0" borderId="0" xfId="0" applyFont="1" applyAlignment="1">
      <alignment horizontal="center"/>
    </xf>
    <xf numFmtId="0" fontId="14" fillId="0" borderId="0" xfId="0" applyFont="1" applyAlignment="1">
      <alignment horizontal="center"/>
    </xf>
    <xf numFmtId="0" fontId="0" fillId="3" borderId="0" xfId="0" applyFill="1" applyAlignment="1">
      <alignment horizontal="center"/>
    </xf>
    <xf numFmtId="0" fontId="10" fillId="3" borderId="0" xfId="0" applyFont="1" applyFill="1" applyAlignment="1">
      <alignment horizontal="center"/>
    </xf>
    <xf numFmtId="0" fontId="22" fillId="0" borderId="0" xfId="0" applyFont="1" applyAlignment="1">
      <alignment horizontal="center"/>
    </xf>
    <xf numFmtId="0" fontId="22" fillId="0" borderId="0" xfId="0" applyFont="1" applyFill="1" applyAlignment="1">
      <alignment/>
    </xf>
    <xf numFmtId="2" fontId="22" fillId="3" borderId="0" xfId="0" applyNumberFormat="1" applyFont="1" applyFill="1" applyAlignment="1">
      <alignment/>
    </xf>
    <xf numFmtId="180" fontId="22" fillId="3" borderId="0" xfId="0" applyNumberFormat="1" applyFont="1" applyFill="1" applyAlignment="1">
      <alignment/>
    </xf>
    <xf numFmtId="1" fontId="22" fillId="2" borderId="0" xfId="0" applyNumberFormat="1" applyFont="1" applyFill="1" applyAlignment="1">
      <alignment/>
    </xf>
    <xf numFmtId="0" fontId="10" fillId="4" borderId="0" xfId="0" applyFont="1" applyFill="1" applyAlignment="1">
      <alignment/>
    </xf>
    <xf numFmtId="2" fontId="10" fillId="4" borderId="0" xfId="0" applyNumberFormat="1" applyFont="1" applyFill="1" applyAlignment="1">
      <alignment/>
    </xf>
    <xf numFmtId="0" fontId="10" fillId="2" borderId="0" xfId="0" applyFont="1" applyFill="1" applyAlignment="1">
      <alignment horizontal="left"/>
    </xf>
    <xf numFmtId="0" fontId="25" fillId="0" borderId="0" xfId="0" applyFont="1" applyAlignment="1">
      <alignment horizontal="left" wrapText="1"/>
    </xf>
    <xf numFmtId="1" fontId="18"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Formation and consumption of land cover types for the 1990 - 2000 period</a:t>
            </a:r>
          </a:p>
        </c:rich>
      </c:tx>
      <c:layout>
        <c:manualLayout>
          <c:xMode val="factor"/>
          <c:yMode val="factor"/>
          <c:x val="-0.0215"/>
          <c:y val="-0.00925"/>
        </c:manualLayout>
      </c:layout>
      <c:spPr>
        <a:noFill/>
        <a:ln>
          <a:noFill/>
        </a:ln>
      </c:spPr>
    </c:title>
    <c:plotArea>
      <c:layout>
        <c:manualLayout>
          <c:xMode val="edge"/>
          <c:yMode val="edge"/>
          <c:x val="0.03775"/>
          <c:y val="0.12575"/>
          <c:w val="0.9495"/>
          <c:h val="0.7935"/>
        </c:manualLayout>
      </c:layout>
      <c:barChart>
        <c:barDir val="col"/>
        <c:grouping val="clustered"/>
        <c:varyColors val="0"/>
        <c:ser>
          <c:idx val="0"/>
          <c:order val="0"/>
          <c:tx>
            <c:strRef>
              <c:f>form_conso!$C$297</c:f>
              <c:strCache>
                <c:ptCount val="1"/>
                <c:pt idx="0">
                  <c:v>Total European Consumption of Land Cover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form_conso!$D$186:$K$186</c:f>
              <c:strCache>
                <c:ptCount val="8"/>
                <c:pt idx="0">
                  <c:v>Artificial surfaces</c:v>
                </c:pt>
                <c:pt idx="1">
                  <c:v>Arable land &amp; permanent crops</c:v>
                </c:pt>
                <c:pt idx="2">
                  <c:v>Pastures &amp; mixed farmland</c:v>
                </c:pt>
                <c:pt idx="3">
                  <c:v>Forests and transitional woodland shrub</c:v>
                </c:pt>
                <c:pt idx="4">
                  <c:v>Natural grassland, heathland, sclerophylous vegetation</c:v>
                </c:pt>
                <c:pt idx="5">
                  <c:v>Open spaces with little or no vegetation</c:v>
                </c:pt>
                <c:pt idx="6">
                  <c:v>Wetlands</c:v>
                </c:pt>
                <c:pt idx="7">
                  <c:v>Water bodies</c:v>
                </c:pt>
              </c:strCache>
            </c:strRef>
          </c:cat>
          <c:val>
            <c:numRef>
              <c:f>form_conso!$D$297:$K$297</c:f>
              <c:numCache>
                <c:ptCount val="8"/>
                <c:pt idx="0">
                  <c:v>175818.13836999997</c:v>
                </c:pt>
                <c:pt idx="1">
                  <c:v>2436416.510823689</c:v>
                </c:pt>
                <c:pt idx="2">
                  <c:v>1744397.7695386172</c:v>
                </c:pt>
                <c:pt idx="3">
                  <c:v>3838554.9688854</c:v>
                </c:pt>
                <c:pt idx="4">
                  <c:v>885175.178501677</c:v>
                </c:pt>
                <c:pt idx="5">
                  <c:v>227528.90485016105</c:v>
                </c:pt>
                <c:pt idx="6">
                  <c:v>141231.40080042832</c:v>
                </c:pt>
                <c:pt idx="7">
                  <c:v>36568.70889378199</c:v>
                </c:pt>
              </c:numCache>
            </c:numRef>
          </c:val>
        </c:ser>
        <c:ser>
          <c:idx val="1"/>
          <c:order val="1"/>
          <c:tx>
            <c:strRef>
              <c:f>form_conso!$C$298</c:f>
              <c:strCache>
                <c:ptCount val="1"/>
                <c:pt idx="0">
                  <c:v>Total European Formation of Land Cover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form_conso!$D$186:$K$186</c:f>
              <c:strCache>
                <c:ptCount val="8"/>
                <c:pt idx="0">
                  <c:v>Artificial surfaces</c:v>
                </c:pt>
                <c:pt idx="1">
                  <c:v>Arable land &amp; permanent crops</c:v>
                </c:pt>
                <c:pt idx="2">
                  <c:v>Pastures &amp; mixed farmland</c:v>
                </c:pt>
                <c:pt idx="3">
                  <c:v>Forests and transitional woodland shrub</c:v>
                </c:pt>
                <c:pt idx="4">
                  <c:v>Natural grassland, heathland, sclerophylous vegetation</c:v>
                </c:pt>
                <c:pt idx="5">
                  <c:v>Open spaces with little or no vegetation</c:v>
                </c:pt>
                <c:pt idx="6">
                  <c:v>Wetlands</c:v>
                </c:pt>
                <c:pt idx="7">
                  <c:v>Water bodies</c:v>
                </c:pt>
              </c:strCache>
            </c:strRef>
          </c:cat>
          <c:val>
            <c:numRef>
              <c:f>form_conso!$D$298:$K$298</c:f>
              <c:numCache>
                <c:ptCount val="8"/>
                <c:pt idx="0">
                  <c:v>1006696.2027600001</c:v>
                </c:pt>
                <c:pt idx="1">
                  <c:v>1803622.1200687664</c:v>
                </c:pt>
                <c:pt idx="2">
                  <c:v>1523940.4981305667</c:v>
                </c:pt>
                <c:pt idx="3">
                  <c:v>4366005.165688721</c:v>
                </c:pt>
                <c:pt idx="4">
                  <c:v>409201.040098085</c:v>
                </c:pt>
                <c:pt idx="5">
                  <c:v>183213.69888999994</c:v>
                </c:pt>
                <c:pt idx="6">
                  <c:v>37478.03469921601</c:v>
                </c:pt>
                <c:pt idx="7">
                  <c:v>126585.616226443</c:v>
                </c:pt>
              </c:numCache>
            </c:numRef>
          </c:val>
        </c:ser>
        <c:axId val="9386171"/>
        <c:axId val="17366676"/>
      </c:barChart>
      <c:catAx>
        <c:axId val="9386171"/>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17366676"/>
        <c:crosses val="autoZero"/>
        <c:auto val="1"/>
        <c:lblOffset val="100"/>
        <c:tickLblSkip val="1"/>
        <c:noMultiLvlLbl val="0"/>
      </c:catAx>
      <c:valAx>
        <c:axId val="17366676"/>
        <c:scaling>
          <c:orientation val="minMax"/>
        </c:scaling>
        <c:axPos val="l"/>
        <c:title>
          <c:tx>
            <c:rich>
              <a:bodyPr vert="horz" rot="-5400000" anchor="ctr"/>
              <a:lstStyle/>
              <a:p>
                <a:pPr algn="ctr">
                  <a:defRPr/>
                </a:pPr>
                <a:r>
                  <a:rPr lang="en-US" cap="none" sz="825" b="1" i="0" u="none" baseline="0">
                    <a:latin typeface="Arial"/>
                    <a:ea typeface="Arial"/>
                    <a:cs typeface="Arial"/>
                  </a:rPr>
                  <a:t>ha</a:t>
                </a:r>
              </a:p>
            </c:rich>
          </c:tx>
          <c:layout/>
          <c:overlay val="0"/>
          <c:spPr>
            <a:noFill/>
            <a:ln>
              <a:noFill/>
            </a:ln>
          </c:spPr>
        </c:title>
        <c:majorGridlines/>
        <c:delete val="0"/>
        <c:numFmt formatCode="General" sourceLinked="1"/>
        <c:majorTickMark val="out"/>
        <c:minorTickMark val="none"/>
        <c:tickLblPos val="nextTo"/>
        <c:crossAx val="9386171"/>
        <c:crossesAt val="1"/>
        <c:crossBetween val="between"/>
        <c:dispUnits/>
      </c:valAx>
      <c:spPr>
        <a:solidFill>
          <a:srgbClr val="FFFFFF"/>
        </a:solidFill>
        <a:ln w="12700">
          <a:solidFill>
            <a:srgbClr val="808080"/>
          </a:solidFill>
        </a:ln>
      </c:spPr>
    </c:plotArea>
    <c:legend>
      <c:legendPos val="b"/>
      <c:layout>
        <c:manualLayout>
          <c:xMode val="edge"/>
          <c:yMode val="edge"/>
          <c:x val="0.1005"/>
          <c:y val="0.941"/>
          <c:w val="0.83675"/>
          <c:h val="0.05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1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Main trends in woodland &amp; forests formation, ha/year</a:t>
            </a:r>
          </a:p>
        </c:rich>
      </c:tx>
      <c:layout/>
      <c:spPr>
        <a:noFill/>
        <a:ln>
          <a:noFill/>
        </a:ln>
      </c:spPr>
    </c:title>
    <c:plotArea>
      <c:layout>
        <c:manualLayout>
          <c:xMode val="edge"/>
          <c:yMode val="edge"/>
          <c:x val="0.0245"/>
          <c:y val="0.21475"/>
          <c:w val="0.53925"/>
          <c:h val="0.73575"/>
        </c:manualLayout>
      </c:layout>
      <c:barChart>
        <c:barDir val="col"/>
        <c:grouping val="clustered"/>
        <c:varyColors val="0"/>
        <c:ser>
          <c:idx val="0"/>
          <c:order val="0"/>
          <c:tx>
            <c:strRef>
              <c:f>Forest!$C$175</c:f>
              <c:strCache>
                <c:ptCount val="1"/>
                <c:pt idx="0">
                  <c:v>Consumption of forest land by urban sprawl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Forest!$F$175</c:f>
              <c:numCache>
                <c:ptCount val="1"/>
                <c:pt idx="0">
                  <c:v>8479.9075875643</c:v>
                </c:pt>
              </c:numCache>
            </c:numRef>
          </c:val>
        </c:ser>
        <c:ser>
          <c:idx val="2"/>
          <c:order val="1"/>
          <c:tx>
            <c:strRef>
              <c:f>Forest!$C$176</c:f>
              <c:strCache>
                <c:ptCount val="1"/>
                <c:pt idx="0">
                  <c:v>Conversion from forest to agriculture</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Forest!$F$176</c:f>
              <c:numCache>
                <c:ptCount val="1"/>
                <c:pt idx="0">
                  <c:v>19421.876854784896</c:v>
                </c:pt>
              </c:numCache>
            </c:numRef>
          </c:val>
        </c:ser>
        <c:ser>
          <c:idx val="3"/>
          <c:order val="2"/>
          <c:tx>
            <c:strRef>
              <c:f>Forest!$C$178</c:f>
              <c:strCache>
                <c:ptCount val="1"/>
                <c:pt idx="0">
                  <c:v>Farmland abandonment with woodland creation</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Forest!$F$178</c:f>
              <c:numCache>
                <c:ptCount val="1"/>
                <c:pt idx="0">
                  <c:v>28049.447057633202</c:v>
                </c:pt>
              </c:numCache>
            </c:numRef>
          </c:val>
        </c:ser>
        <c:ser>
          <c:idx val="4"/>
          <c:order val="3"/>
          <c:tx>
            <c:strRef>
              <c:f>Forest!$C$179</c:f>
              <c:strCache>
                <c:ptCount val="1"/>
                <c:pt idx="0">
                  <c:v>Forest creation, afforestation</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Ref>
              <c:f>Forest!$F$179</c:f>
              <c:numCache>
                <c:ptCount val="1"/>
                <c:pt idx="0">
                  <c:v>74531.29209216574</c:v>
                </c:pt>
              </c:numCache>
            </c:numRef>
          </c:val>
        </c:ser>
        <c:ser>
          <c:idx val="5"/>
          <c:order val="4"/>
          <c:tx>
            <c:strRef>
              <c:f>Forest!$C$180</c:f>
              <c:strCache>
                <c:ptCount val="1"/>
                <c:pt idx="0">
                  <c:v>Conversion from transitional woodland to forests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Forest!$F$180</c:f>
              <c:numCache>
                <c:ptCount val="1"/>
                <c:pt idx="0">
                  <c:v>161864.11827687544</c:v>
                </c:pt>
              </c:numCache>
            </c:numRef>
          </c:val>
        </c:ser>
        <c:ser>
          <c:idx val="1"/>
          <c:order val="5"/>
          <c:tx>
            <c:strRef>
              <c:f>Forest!$C$177</c:f>
              <c:strCache>
                <c:ptCount val="1"/>
                <c:pt idx="0">
                  <c:v>Recent fellings and transitions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Forest!$F$177</c:f>
              <c:numCache>
                <c:ptCount val="1"/>
                <c:pt idx="0">
                  <c:v>172725.2762071977</c:v>
                </c:pt>
              </c:numCache>
            </c:numRef>
          </c:val>
        </c:ser>
        <c:axId val="1484811"/>
        <c:axId val="13363300"/>
      </c:barChart>
      <c:catAx>
        <c:axId val="1484811"/>
        <c:scaling>
          <c:orientation val="minMax"/>
        </c:scaling>
        <c:axPos val="b"/>
        <c:delete val="1"/>
        <c:majorTickMark val="out"/>
        <c:minorTickMark val="none"/>
        <c:tickLblPos val="nextTo"/>
        <c:crossAx val="13363300"/>
        <c:crosses val="autoZero"/>
        <c:auto val="1"/>
        <c:lblOffset val="100"/>
        <c:noMultiLvlLbl val="0"/>
      </c:catAx>
      <c:valAx>
        <c:axId val="13363300"/>
        <c:scaling>
          <c:orientation val="minMax"/>
        </c:scaling>
        <c:axPos val="l"/>
        <c:majorGridlines/>
        <c:delete val="0"/>
        <c:numFmt formatCode="General" sourceLinked="1"/>
        <c:majorTickMark val="out"/>
        <c:minorTickMark val="none"/>
        <c:tickLblPos val="nextTo"/>
        <c:crossAx val="1484811"/>
        <c:crossesAt val="1"/>
        <c:crossBetween val="between"/>
        <c:dispUnits/>
      </c:valAx>
      <c:spPr>
        <a:noFill/>
      </c:spPr>
    </c:plotArea>
    <c:legend>
      <c:legendPos val="r"/>
      <c:layout>
        <c:manualLayout>
          <c:xMode val="edge"/>
          <c:yMode val="edge"/>
          <c:x val="0.58975"/>
          <c:y val="0.14075"/>
          <c:w val="0.41025"/>
          <c:h val="0.82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35"/>
          <c:w val="0.97425"/>
          <c:h val="0.82275"/>
        </c:manualLayout>
      </c:layout>
      <c:barChart>
        <c:barDir val="col"/>
        <c:grouping val="clustered"/>
        <c:varyColors val="0"/>
        <c:ser>
          <c:idx val="0"/>
          <c:order val="0"/>
          <c:tx>
            <c:strRef>
              <c:f>form_conso!$C$297</c:f>
              <c:strCache>
                <c:ptCount val="1"/>
                <c:pt idx="0">
                  <c:v>Total European Consumption of Land Cover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form_conso!$D$162:$K$162</c:f>
              <c:strCache>
                <c:ptCount val="8"/>
                <c:pt idx="0">
                  <c:v>Artificial surfaces</c:v>
                </c:pt>
                <c:pt idx="1">
                  <c:v>Arable land &amp; permanent crops</c:v>
                </c:pt>
                <c:pt idx="2">
                  <c:v>Pastures &amp; mixed farmland</c:v>
                </c:pt>
                <c:pt idx="3">
                  <c:v>Forests and transitional woodland shrub</c:v>
                </c:pt>
                <c:pt idx="4">
                  <c:v>Natural grassland, heathland, sclerophylous vegetation</c:v>
                </c:pt>
                <c:pt idx="5">
                  <c:v>Open spaces with little or no vegetation</c:v>
                </c:pt>
                <c:pt idx="6">
                  <c:v>Wetlands</c:v>
                </c:pt>
                <c:pt idx="7">
                  <c:v>Water bodies</c:v>
                </c:pt>
              </c:strCache>
            </c:strRef>
          </c:cat>
          <c:val>
            <c:numRef>
              <c:f>form_conso!$D$317:$K$317</c:f>
              <c:numCache>
                <c:ptCount val="8"/>
                <c:pt idx="0">
                  <c:v>-175818.13836999997</c:v>
                </c:pt>
                <c:pt idx="1">
                  <c:v>-2436416.510823689</c:v>
                </c:pt>
                <c:pt idx="2">
                  <c:v>-1744397.7695386172</c:v>
                </c:pt>
                <c:pt idx="3">
                  <c:v>-3838554.9688854</c:v>
                </c:pt>
                <c:pt idx="4">
                  <c:v>-885175.178501677</c:v>
                </c:pt>
                <c:pt idx="5">
                  <c:v>-227528.90485016105</c:v>
                </c:pt>
                <c:pt idx="6">
                  <c:v>-141231.40080042832</c:v>
                </c:pt>
                <c:pt idx="7">
                  <c:v>-36568.70889378199</c:v>
                </c:pt>
              </c:numCache>
            </c:numRef>
          </c:val>
        </c:ser>
        <c:ser>
          <c:idx val="1"/>
          <c:order val="1"/>
          <c:tx>
            <c:strRef>
              <c:f>form_conso!$C$298</c:f>
              <c:strCache>
                <c:ptCount val="1"/>
                <c:pt idx="0">
                  <c:v>Total European Formation of Land Cover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form_conso!$D$162:$K$162</c:f>
              <c:strCache>
                <c:ptCount val="8"/>
                <c:pt idx="0">
                  <c:v>Artificial surfaces</c:v>
                </c:pt>
                <c:pt idx="1">
                  <c:v>Arable land &amp; permanent crops</c:v>
                </c:pt>
                <c:pt idx="2">
                  <c:v>Pastures &amp; mixed farmland</c:v>
                </c:pt>
                <c:pt idx="3">
                  <c:v>Forests and transitional woodland shrub</c:v>
                </c:pt>
                <c:pt idx="4">
                  <c:v>Natural grassland, heathland, sclerophylous vegetation</c:v>
                </c:pt>
                <c:pt idx="5">
                  <c:v>Open spaces with little or no vegetation</c:v>
                </c:pt>
                <c:pt idx="6">
                  <c:v>Wetlands</c:v>
                </c:pt>
                <c:pt idx="7">
                  <c:v>Water bodies</c:v>
                </c:pt>
              </c:strCache>
            </c:strRef>
          </c:cat>
          <c:val>
            <c:numRef>
              <c:f>form_conso!$D$318:$K$318</c:f>
              <c:numCache>
                <c:ptCount val="8"/>
                <c:pt idx="0">
                  <c:v>855115.59198</c:v>
                </c:pt>
                <c:pt idx="1">
                  <c:v>1729094.597320001</c:v>
                </c:pt>
                <c:pt idx="2">
                  <c:v>1437568.4368599993</c:v>
                </c:pt>
                <c:pt idx="3">
                  <c:v>3806009.599130001</c:v>
                </c:pt>
                <c:pt idx="4">
                  <c:v>388092.9540899999</c:v>
                </c:pt>
                <c:pt idx="5">
                  <c:v>166218.88530999998</c:v>
                </c:pt>
                <c:pt idx="6">
                  <c:v>48337.82597</c:v>
                </c:pt>
                <c:pt idx="7">
                  <c:v>122163.64831</c:v>
                </c:pt>
              </c:numCache>
            </c:numRef>
          </c:val>
        </c:ser>
        <c:ser>
          <c:idx val="2"/>
          <c:order val="2"/>
          <c:tx>
            <c:strRef>
              <c:f>form_conso!$C$190</c:f>
              <c:strCache>
                <c:ptCount val="1"/>
                <c:pt idx="0">
                  <c:v>Net Formation of Land Cover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form_conso!$D$162:$K$162</c:f>
              <c:strCache>
                <c:ptCount val="8"/>
                <c:pt idx="0">
                  <c:v>Artificial surfaces</c:v>
                </c:pt>
                <c:pt idx="1">
                  <c:v>Arable land &amp; permanent crops</c:v>
                </c:pt>
                <c:pt idx="2">
                  <c:v>Pastures &amp; mixed farmland</c:v>
                </c:pt>
                <c:pt idx="3">
                  <c:v>Forests and transitional woodland shrub</c:v>
                </c:pt>
                <c:pt idx="4">
                  <c:v>Natural grassland, heathland, sclerophylous vegetation</c:v>
                </c:pt>
                <c:pt idx="5">
                  <c:v>Open spaces with little or no vegetation</c:v>
                </c:pt>
                <c:pt idx="6">
                  <c:v>Wetlands</c:v>
                </c:pt>
                <c:pt idx="7">
                  <c:v>Water bodies</c:v>
                </c:pt>
              </c:strCache>
            </c:strRef>
          </c:cat>
          <c:val>
            <c:numRef>
              <c:f>form_conso!$D$319:$K$319</c:f>
              <c:numCache>
                <c:ptCount val="8"/>
                <c:pt idx="0">
                  <c:v>693259.9992999997</c:v>
                </c:pt>
                <c:pt idx="1">
                  <c:v>-513977.8378299975</c:v>
                </c:pt>
                <c:pt idx="2">
                  <c:v>-184988.09024000232</c:v>
                </c:pt>
                <c:pt idx="3">
                  <c:v>424738.1209399986</c:v>
                </c:pt>
                <c:pt idx="4">
                  <c:v>-350385.64620000054</c:v>
                </c:pt>
                <c:pt idx="5">
                  <c:v>-49444.453140000085</c:v>
                </c:pt>
                <c:pt idx="6">
                  <c:v>-100947.95055000046</c:v>
                </c:pt>
                <c:pt idx="7">
                  <c:v>81745.85771999997</c:v>
                </c:pt>
              </c:numCache>
            </c:numRef>
          </c:val>
        </c:ser>
        <c:gapWidth val="30"/>
        <c:axId val="22082357"/>
        <c:axId val="64523486"/>
      </c:barChart>
      <c:catAx>
        <c:axId val="22082357"/>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64523486"/>
        <c:crosses val="autoZero"/>
        <c:auto val="1"/>
        <c:lblOffset val="100"/>
        <c:noMultiLvlLbl val="0"/>
      </c:catAx>
      <c:valAx>
        <c:axId val="64523486"/>
        <c:scaling>
          <c:orientation val="minMax"/>
          <c:max val="4000000"/>
          <c:min val="-4000000"/>
        </c:scaling>
        <c:axPos val="l"/>
        <c:majorGridlines/>
        <c:delete val="0"/>
        <c:numFmt formatCode="General" sourceLinked="1"/>
        <c:majorTickMark val="none"/>
        <c:minorTickMark val="none"/>
        <c:tickLblPos val="nextTo"/>
        <c:crossAx val="22082357"/>
        <c:crossesAt val="1"/>
        <c:crossBetween val="between"/>
        <c:dispUnits/>
      </c:valAx>
      <c:spPr>
        <a:solidFill>
          <a:srgbClr val="C0C0C0"/>
        </a:solidFill>
        <a:ln w="12700">
          <a:solidFill>
            <a:srgbClr val="808080"/>
          </a:solidFill>
        </a:ln>
      </c:spPr>
    </c:plotArea>
    <c:legend>
      <c:legendPos val="b"/>
      <c:layout>
        <c:manualLayout>
          <c:xMode val="edge"/>
          <c:yMode val="edge"/>
          <c:x val="0.1525"/>
          <c:y val="0.8795"/>
          <c:w val="0.8215"/>
          <c:h val="0.120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Origin of urban land uptake as % of total uptake</a:t>
            </a:r>
          </a:p>
        </c:rich>
      </c:tx>
      <c:layout/>
      <c:spPr>
        <a:noFill/>
        <a:ln>
          <a:noFill/>
        </a:ln>
      </c:spPr>
    </c:title>
    <c:plotArea>
      <c:layout>
        <c:manualLayout>
          <c:xMode val="edge"/>
          <c:yMode val="edge"/>
          <c:x val="0.0575"/>
          <c:y val="0.17025"/>
          <c:w val="0.477"/>
          <c:h val="0.81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c:spPr>
          </c:dPt>
          <c:dPt>
            <c:idx val="1"/>
            <c:spPr>
              <a:solidFill>
                <a:srgbClr val="00FF00"/>
              </a:solidFill>
            </c:spPr>
          </c:dPt>
          <c:dPt>
            <c:idx val="2"/>
            <c:spPr>
              <a:solidFill>
                <a:srgbClr val="008000"/>
              </a:solidFill>
            </c:spPr>
          </c:dPt>
          <c:dPt>
            <c:idx val="3"/>
            <c:spPr>
              <a:solidFill>
                <a:srgbClr val="99CC00"/>
              </a:solidFill>
            </c:spPr>
          </c:dPt>
          <c:dPt>
            <c:idx val="4"/>
            <c:spPr>
              <a:solidFill>
                <a:srgbClr val="C0C0C0"/>
              </a:solidFill>
            </c:spPr>
          </c:dPt>
          <c:dPt>
            <c:idx val="5"/>
            <c:spPr>
              <a:solidFill>
                <a:srgbClr val="008080"/>
              </a:solidFill>
            </c:spPr>
          </c:dPt>
          <c:dLbls>
            <c:dLbl>
              <c:idx val="0"/>
              <c:numFmt formatCode="0%" sourceLinked="0"/>
              <c:showLegendKey val="0"/>
              <c:showVal val="0"/>
              <c:showBubbleSize val="0"/>
              <c:showCatName val="0"/>
              <c:showSerName val="0"/>
              <c:showPercent val="1"/>
            </c:dLbl>
            <c:dLbl>
              <c:idx val="1"/>
              <c:numFmt formatCode="0%" sourceLinked="0"/>
              <c:showLegendKey val="0"/>
              <c:showVal val="0"/>
              <c:showBubbleSize val="0"/>
              <c:showCatName val="0"/>
              <c:showSerName val="0"/>
              <c:showPercent val="1"/>
            </c:dLbl>
            <c:dLbl>
              <c:idx val="2"/>
              <c:numFmt formatCode="0%" sourceLinked="0"/>
              <c:showLegendKey val="0"/>
              <c:showVal val="0"/>
              <c:showBubbleSize val="0"/>
              <c:showCatName val="0"/>
              <c:showSerName val="0"/>
              <c:showPercent val="1"/>
            </c:dLbl>
            <c:dLbl>
              <c:idx val="3"/>
              <c:numFmt formatCode="0%" sourceLinked="0"/>
              <c:showLegendKey val="0"/>
              <c:showVal val="0"/>
              <c:showBubbleSize val="0"/>
              <c:showCatName val="0"/>
              <c:showSerName val="0"/>
              <c:showPercent val="1"/>
            </c:dLbl>
            <c:dLbl>
              <c:idx val="4"/>
              <c:delete val="1"/>
            </c:dLbl>
            <c:dLbl>
              <c:idx val="5"/>
              <c:delete val="1"/>
            </c:dLbl>
            <c:dLbl>
              <c:idx val="6"/>
              <c:numFmt formatCode="0%" sourceLinked="0"/>
              <c:showLegendKey val="0"/>
              <c:showVal val="0"/>
              <c:showBubbleSize val="0"/>
              <c:showCatName val="0"/>
              <c:showSerName val="0"/>
              <c:showPercent val="1"/>
            </c:dLbl>
            <c:delete val="1"/>
          </c:dLbls>
          <c:cat>
            <c:strRef>
              <c:f>Urban_CSI014!$Q$4:$W$4</c:f>
              <c:strCache>
                <c:ptCount val="7"/>
                <c:pt idx="0">
                  <c:v>Arable land &amp; permanent crops</c:v>
                </c:pt>
                <c:pt idx="1">
                  <c:v>Pastures &amp; mixed farmland</c:v>
                </c:pt>
                <c:pt idx="2">
                  <c:v>Forests and transitional woodland shrub</c:v>
                </c:pt>
                <c:pt idx="3">
                  <c:v>Natural grassland, heathland, sclerophylous vegetation</c:v>
                </c:pt>
                <c:pt idx="4">
                  <c:v>Open spaces with little or no vegetation</c:v>
                </c:pt>
                <c:pt idx="5">
                  <c:v>Wetlands</c:v>
                </c:pt>
                <c:pt idx="6">
                  <c:v>Water bodies</c:v>
                </c:pt>
              </c:strCache>
            </c:strRef>
          </c:cat>
          <c:val>
            <c:numRef>
              <c:f>Urban_CSI014!$Q$156:$W$156</c:f>
              <c:numCache>
                <c:ptCount val="7"/>
                <c:pt idx="0">
                  <c:v>48.357260969093105</c:v>
                </c:pt>
                <c:pt idx="1">
                  <c:v>35.70969101548714</c:v>
                </c:pt>
                <c:pt idx="2">
                  <c:v>8.967718878677303</c:v>
                </c:pt>
                <c:pt idx="3">
                  <c:v>5.738181469195252</c:v>
                </c:pt>
                <c:pt idx="4">
                  <c:v>0.4368256756392827</c:v>
                </c:pt>
                <c:pt idx="5">
                  <c:v>0.2555196117699538</c:v>
                </c:pt>
                <c:pt idx="6">
                  <c:v>0.5492214598801579</c:v>
                </c:pt>
              </c:numCache>
            </c:numRef>
          </c:val>
        </c:ser>
      </c:pieChart>
      <c:spPr>
        <a:noFill/>
        <a:ln>
          <a:noFill/>
        </a:ln>
      </c:spPr>
    </c:plotArea>
    <c:legend>
      <c:legendPos val="r"/>
      <c:layout>
        <c:manualLayout>
          <c:xMode val="edge"/>
          <c:yMode val="edge"/>
          <c:x val="0.674"/>
          <c:y val="0.12425"/>
          <c:w val="0.326"/>
          <c:h val="0.875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r">
              <a:defRPr/>
            </a:pPr>
            <a:r>
              <a:rPr lang="en-US" cap="none" sz="1150" b="1" i="0" u="none" baseline="0">
                <a:latin typeface="Arial"/>
                <a:ea typeface="Arial"/>
                <a:cs typeface="Arial"/>
              </a:rPr>
              <a:t>Drivers of urban land development - ha/year</a:t>
            </a:r>
          </a:p>
        </c:rich>
      </c:tx>
      <c:layout>
        <c:manualLayout>
          <c:xMode val="factor"/>
          <c:yMode val="factor"/>
          <c:x val="0.0175"/>
          <c:y val="-0.01"/>
        </c:manualLayout>
      </c:layout>
      <c:spPr>
        <a:noFill/>
        <a:ln>
          <a:noFill/>
        </a:ln>
      </c:spPr>
    </c:title>
    <c:plotArea>
      <c:layout>
        <c:manualLayout>
          <c:xMode val="edge"/>
          <c:yMode val="edge"/>
          <c:x val="0"/>
          <c:y val="0.12925"/>
          <c:w val="0.957"/>
          <c:h val="0.85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660066"/>
              </a:solidFill>
            </c:spPr>
          </c:dPt>
          <c:dPt>
            <c:idx val="2"/>
            <c:invertIfNegative val="0"/>
            <c:spPr>
              <a:solidFill>
                <a:srgbClr val="FFFF99"/>
              </a:solidFill>
            </c:spPr>
          </c:dPt>
          <c:dPt>
            <c:idx val="3"/>
            <c:invertIfNegative val="0"/>
            <c:spPr>
              <a:solidFill>
                <a:srgbClr val="C0C0C0"/>
              </a:solidFill>
            </c:spPr>
          </c:dPt>
          <c:dPt>
            <c:idx val="4"/>
            <c:invertIfNegative val="0"/>
            <c:spPr>
              <a:solidFill>
                <a:srgbClr val="800080"/>
              </a:solidFill>
            </c:spPr>
          </c:dPt>
          <c:dPt>
            <c:idx val="5"/>
            <c:invertIfNegative val="0"/>
            <c:spPr>
              <a:solidFill>
                <a:srgbClr val="FF8080"/>
              </a:solidFill>
            </c:spPr>
          </c:dPt>
          <c:dPt>
            <c:idx val="7"/>
            <c:invertIfNegative val="0"/>
            <c:spPr>
              <a:solidFill>
                <a:srgbClr val="969696"/>
              </a:solidFill>
            </c:spPr>
          </c:dPt>
          <c:dPt>
            <c:idx val="8"/>
            <c:invertIfNegative val="0"/>
            <c:spPr>
              <a:solidFill>
                <a:srgbClr val="99CC00"/>
              </a:solidFill>
            </c:spPr>
          </c:dPt>
          <c:cat>
            <c:strRef>
              <c:f>Urban_CSI014!$C$152:$C$155</c:f>
              <c:strCache>
                <c:ptCount val="4"/>
                <c:pt idx="0">
                  <c:v>Land uptake by housing, services and recreation</c:v>
                </c:pt>
                <c:pt idx="1">
                  <c:v>Land uptake by industrial &amp; commercial sites</c:v>
                </c:pt>
                <c:pt idx="2">
                  <c:v>Land uptake by transport networks &amp; infrastructures</c:v>
                </c:pt>
                <c:pt idx="3">
                  <c:v>Land uptake by mines, quarries and waste dumpsites</c:v>
                </c:pt>
              </c:strCache>
            </c:strRef>
          </c:cat>
          <c:val>
            <c:numRef>
              <c:f>Urban_CSI014!$G$152:$G$155</c:f>
              <c:numCache>
                <c:ptCount val="4"/>
                <c:pt idx="0">
                  <c:v>49851.275998811194</c:v>
                </c:pt>
                <c:pt idx="1">
                  <c:v>29861.69489540031</c:v>
                </c:pt>
                <c:pt idx="2">
                  <c:v>3097.9899097709995</c:v>
                </c:pt>
                <c:pt idx="3">
                  <c:v>13791.358218803096</c:v>
                </c:pt>
              </c:numCache>
            </c:numRef>
          </c:val>
        </c:ser>
        <c:gapWidth val="10"/>
        <c:axId val="43840463"/>
        <c:axId val="59019848"/>
      </c:barChart>
      <c:catAx>
        <c:axId val="43840463"/>
        <c:scaling>
          <c:orientation val="minMax"/>
        </c:scaling>
        <c:axPos val="l"/>
        <c:delete val="0"/>
        <c:numFmt formatCode="General" sourceLinked="1"/>
        <c:majorTickMark val="none"/>
        <c:minorTickMark val="none"/>
        <c:tickLblPos val="nextTo"/>
        <c:crossAx val="59019848"/>
        <c:crosses val="autoZero"/>
        <c:auto val="1"/>
        <c:lblOffset val="200"/>
        <c:tickLblSkip val="1"/>
        <c:noMultiLvlLbl val="0"/>
      </c:catAx>
      <c:valAx>
        <c:axId val="59019848"/>
        <c:scaling>
          <c:orientation val="minMax"/>
        </c:scaling>
        <c:axPos val="b"/>
        <c:delete val="0"/>
        <c:numFmt formatCode="General" sourceLinked="1"/>
        <c:majorTickMark val="out"/>
        <c:minorTickMark val="none"/>
        <c:tickLblPos val="nextTo"/>
        <c:crossAx val="43840463"/>
        <c:crossesAt val="1"/>
        <c:crossBetween val="between"/>
        <c:dispUnits/>
      </c:valAx>
      <c:spPr>
        <a:solidFill>
          <a:srgbClr val="FFFFCC"/>
        </a:solidFill>
        <a:ln w="3175">
          <a:noFill/>
        </a:ln>
      </c:spPr>
    </c:plotArea>
    <c:plotVisOnly val="1"/>
    <c:dispBlanksAs val="gap"/>
    <c:showDLblsOverMax val="0"/>
  </c:chart>
  <c:spPr>
    <a:solidFill>
      <a:srgbClr val="FFFFCC"/>
    </a:solidFill>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Mean annual urban land take 
as % of total Europe-22 urban land take </a:t>
            </a:r>
          </a:p>
        </c:rich>
      </c:tx>
      <c:layout>
        <c:manualLayout>
          <c:xMode val="factor"/>
          <c:yMode val="factor"/>
          <c:x val="-0.032"/>
          <c:y val="0"/>
        </c:manualLayout>
      </c:layout>
      <c:spPr>
        <a:noFill/>
        <a:ln>
          <a:noFill/>
        </a:ln>
      </c:spPr>
    </c:title>
    <c:plotArea>
      <c:layout>
        <c:manualLayout>
          <c:xMode val="edge"/>
          <c:yMode val="edge"/>
          <c:x val="0.0285"/>
          <c:y val="0.28925"/>
          <c:w val="0.8875"/>
          <c:h val="0.667"/>
        </c:manualLayout>
      </c:layout>
      <c:barChart>
        <c:barDir val="col"/>
        <c:grouping val="clustered"/>
        <c:varyColors val="0"/>
        <c:ser>
          <c:idx val="0"/>
          <c:order val="0"/>
          <c:tx>
            <c:strRef>
              <c:f>Urban_CSI014!$B$163:$B$186</c:f>
              <c:strCache>
                <c:ptCount val="1"/>
                <c:pt idx="0">
                  <c:v>at be bg cz de dk ee es fr gr hr hu ie it lt lu lv nl pl pt ro sk sl uk</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Urban_CSI014!$B$163:$B$186</c:f>
              <c:strCache>
                <c:ptCount val="24"/>
                <c:pt idx="0">
                  <c:v>at</c:v>
                </c:pt>
                <c:pt idx="1">
                  <c:v>be</c:v>
                </c:pt>
                <c:pt idx="2">
                  <c:v>bg</c:v>
                </c:pt>
                <c:pt idx="3">
                  <c:v>cz</c:v>
                </c:pt>
                <c:pt idx="4">
                  <c:v>de</c:v>
                </c:pt>
                <c:pt idx="5">
                  <c:v>dk</c:v>
                </c:pt>
                <c:pt idx="6">
                  <c:v>ee</c:v>
                </c:pt>
                <c:pt idx="7">
                  <c:v>es</c:v>
                </c:pt>
                <c:pt idx="8">
                  <c:v>fr</c:v>
                </c:pt>
                <c:pt idx="9">
                  <c:v>gr</c:v>
                </c:pt>
                <c:pt idx="10">
                  <c:v>hr</c:v>
                </c:pt>
                <c:pt idx="11">
                  <c:v>hu</c:v>
                </c:pt>
                <c:pt idx="12">
                  <c:v>ie</c:v>
                </c:pt>
                <c:pt idx="13">
                  <c:v>it</c:v>
                </c:pt>
                <c:pt idx="14">
                  <c:v>lt</c:v>
                </c:pt>
                <c:pt idx="15">
                  <c:v>lu</c:v>
                </c:pt>
                <c:pt idx="16">
                  <c:v>lv</c:v>
                </c:pt>
                <c:pt idx="17">
                  <c:v>nl</c:v>
                </c:pt>
                <c:pt idx="18">
                  <c:v>pl</c:v>
                </c:pt>
                <c:pt idx="19">
                  <c:v>pt</c:v>
                </c:pt>
                <c:pt idx="20">
                  <c:v>ro</c:v>
                </c:pt>
                <c:pt idx="21">
                  <c:v>sk</c:v>
                </c:pt>
                <c:pt idx="22">
                  <c:v>sl</c:v>
                </c:pt>
                <c:pt idx="23">
                  <c:v>uk</c:v>
                </c:pt>
              </c:strCache>
            </c:strRef>
          </c:cat>
          <c:val>
            <c:numRef>
              <c:f>Urban_CSI014!$J$163:$J$186</c:f>
              <c:numCache>
                <c:ptCount val="24"/>
                <c:pt idx="0">
                  <c:v>0.822547541340677</c:v>
                </c:pt>
                <c:pt idx="1">
                  <c:v>2.066284582183979</c:v>
                </c:pt>
                <c:pt idx="2">
                  <c:v>0.3632275514185497</c:v>
                </c:pt>
                <c:pt idx="3">
                  <c:v>1.3025093214410466</c:v>
                </c:pt>
                <c:pt idx="4">
                  <c:v>21.31879542368169</c:v>
                </c:pt>
                <c:pt idx="5">
                  <c:v>1.3958934460796304</c:v>
                </c:pt>
                <c:pt idx="6">
                  <c:v>0.41956746218248886</c:v>
                </c:pt>
                <c:pt idx="7">
                  <c:v>12.770940974235746</c:v>
                </c:pt>
                <c:pt idx="8">
                  <c:v>14.374085571097709</c:v>
                </c:pt>
                <c:pt idx="9">
                  <c:v>3.3248684218878934</c:v>
                </c:pt>
                <c:pt idx="10">
                  <c:v>0.4766966307417339</c:v>
                </c:pt>
                <c:pt idx="11">
                  <c:v>1.1625130491738598</c:v>
                </c:pt>
                <c:pt idx="12">
                  <c:v>3.3081786258632255</c:v>
                </c:pt>
                <c:pt idx="13">
                  <c:v>8.689374405204573</c:v>
                </c:pt>
                <c:pt idx="14">
                  <c:v>0.12358617219652208</c:v>
                </c:pt>
                <c:pt idx="15">
                  <c:v>0.15071619079891266</c:v>
                </c:pt>
                <c:pt idx="16">
                  <c:v>0.020796405514096835</c:v>
                </c:pt>
                <c:pt idx="17">
                  <c:v>6.258640559730175</c:v>
                </c:pt>
                <c:pt idx="18">
                  <c:v>2.0447043331683394</c:v>
                </c:pt>
                <c:pt idx="19">
                  <c:v>4.889243053294417</c:v>
                </c:pt>
                <c:pt idx="20">
                  <c:v>1.0472696530311798</c:v>
                </c:pt>
                <c:pt idx="21">
                  <c:v>0.5518468442504557</c:v>
                </c:pt>
                <c:pt idx="22">
                  <c:v>0.05901356466044403</c:v>
                </c:pt>
                <c:pt idx="23">
                  <c:v>3.775867958123497</c:v>
                </c:pt>
              </c:numCache>
            </c:numRef>
          </c:val>
        </c:ser>
        <c:gapWidth val="10"/>
        <c:axId val="61416585"/>
        <c:axId val="15878354"/>
      </c:barChart>
      <c:catAx>
        <c:axId val="61416585"/>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15878354"/>
        <c:crosses val="autoZero"/>
        <c:auto val="1"/>
        <c:lblOffset val="100"/>
        <c:noMultiLvlLbl val="0"/>
      </c:catAx>
      <c:valAx>
        <c:axId val="15878354"/>
        <c:scaling>
          <c:orientation val="minMax"/>
        </c:scaling>
        <c:axPos val="l"/>
        <c:majorGridlines/>
        <c:delete val="0"/>
        <c:numFmt formatCode="General" sourceLinked="1"/>
        <c:majorTickMark val="out"/>
        <c:minorTickMark val="none"/>
        <c:tickLblPos val="nextTo"/>
        <c:crossAx val="61416585"/>
        <c:crossesAt val="1"/>
        <c:crossBetween val="between"/>
        <c:dispUnits/>
      </c:valAx>
      <c:spPr>
        <a:solidFill>
          <a:srgbClr val="FFFFCC"/>
        </a:solidFill>
        <a:ln w="12700">
          <a:solidFill>
            <a:srgbClr val="808080"/>
          </a:solidFill>
        </a:ln>
      </c:spPr>
    </c:plotArea>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Mean annual urban land take 
as % of Artificial land cover "1990"</a:t>
            </a:r>
          </a:p>
        </c:rich>
      </c:tx>
      <c:layout>
        <c:manualLayout>
          <c:xMode val="factor"/>
          <c:yMode val="factor"/>
          <c:x val="-0.032"/>
          <c:y val="0"/>
        </c:manualLayout>
      </c:layout>
      <c:spPr>
        <a:noFill/>
        <a:ln>
          <a:noFill/>
        </a:ln>
      </c:spPr>
    </c:title>
    <c:plotArea>
      <c:layout>
        <c:manualLayout>
          <c:xMode val="edge"/>
          <c:yMode val="edge"/>
          <c:x val="0.02825"/>
          <c:y val="0.30775"/>
          <c:w val="0.88825"/>
          <c:h val="0.64375"/>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pattFill prst="lgCheck">
                <a:fgClr>
                  <a:srgbClr val="993366"/>
                </a:fgClr>
                <a:bgClr>
                  <a:srgbClr val="FFFFFF"/>
                </a:bgClr>
              </a:pattFill>
            </c:spPr>
          </c:dPt>
          <c:cat>
            <c:strRef>
              <c:f>Urban_CSI014!$B$163:$B$187</c:f>
              <c:strCache>
                <c:ptCount val="25"/>
                <c:pt idx="0">
                  <c:v>at</c:v>
                </c:pt>
                <c:pt idx="1">
                  <c:v>be</c:v>
                </c:pt>
                <c:pt idx="2">
                  <c:v>bg</c:v>
                </c:pt>
                <c:pt idx="3">
                  <c:v>cz</c:v>
                </c:pt>
                <c:pt idx="4">
                  <c:v>de</c:v>
                </c:pt>
                <c:pt idx="5">
                  <c:v>dk</c:v>
                </c:pt>
                <c:pt idx="6">
                  <c:v>ee</c:v>
                </c:pt>
                <c:pt idx="7">
                  <c:v>es</c:v>
                </c:pt>
                <c:pt idx="8">
                  <c:v>fr</c:v>
                </c:pt>
                <c:pt idx="9">
                  <c:v>gr</c:v>
                </c:pt>
                <c:pt idx="10">
                  <c:v>hr</c:v>
                </c:pt>
                <c:pt idx="11">
                  <c:v>hu</c:v>
                </c:pt>
                <c:pt idx="12">
                  <c:v>ie</c:v>
                </c:pt>
                <c:pt idx="13">
                  <c:v>it</c:v>
                </c:pt>
                <c:pt idx="14">
                  <c:v>lt</c:v>
                </c:pt>
                <c:pt idx="15">
                  <c:v>lu</c:v>
                </c:pt>
                <c:pt idx="16">
                  <c:v>lv</c:v>
                </c:pt>
                <c:pt idx="17">
                  <c:v>nl</c:v>
                </c:pt>
                <c:pt idx="18">
                  <c:v>pl</c:v>
                </c:pt>
                <c:pt idx="19">
                  <c:v>pt</c:v>
                </c:pt>
                <c:pt idx="20">
                  <c:v>ro</c:v>
                </c:pt>
                <c:pt idx="21">
                  <c:v>sk</c:v>
                </c:pt>
                <c:pt idx="22">
                  <c:v>sl</c:v>
                </c:pt>
                <c:pt idx="23">
                  <c:v>uk</c:v>
                </c:pt>
                <c:pt idx="24">
                  <c:v>EU"24"</c:v>
                </c:pt>
              </c:strCache>
            </c:strRef>
          </c:cat>
          <c:val>
            <c:numRef>
              <c:f>Urban_CSI014!$L$163:$L$187</c:f>
              <c:numCache>
                <c:ptCount val="25"/>
                <c:pt idx="0">
                  <c:v>0.23334351360240566</c:v>
                </c:pt>
                <c:pt idx="1">
                  <c:v>0.3296485672615014</c:v>
                </c:pt>
                <c:pt idx="2">
                  <c:v>0.06485626184758525</c:v>
                </c:pt>
                <c:pt idx="3">
                  <c:v>0.2646581668137666</c:v>
                </c:pt>
                <c:pt idx="4">
                  <c:v>0.756257267441295</c:v>
                </c:pt>
                <c:pt idx="5">
                  <c:v>0.45306586184280156</c:v>
                </c:pt>
                <c:pt idx="6">
                  <c:v>0.47323655199501236</c:v>
                </c:pt>
                <c:pt idx="7">
                  <c:v>1.9350930851906551</c:v>
                </c:pt>
                <c:pt idx="8">
                  <c:v>0.5423902403583619</c:v>
                </c:pt>
                <c:pt idx="9">
                  <c:v>1.3470192287529619</c:v>
                </c:pt>
                <c:pt idx="10">
                  <c:v>0.7613222193350738</c:v>
                </c:pt>
                <c:pt idx="11">
                  <c:v>0.2163260518923947</c:v>
                </c:pt>
                <c:pt idx="12">
                  <c:v>3.1246809839280227</c:v>
                </c:pt>
                <c:pt idx="13">
                  <c:v>0.6227042058416994</c:v>
                </c:pt>
                <c:pt idx="14">
                  <c:v>0.0566928985105257</c:v>
                </c:pt>
                <c:pt idx="15">
                  <c:v>0.7613222193350738</c:v>
                </c:pt>
                <c:pt idx="16">
                  <c:v>0.0239886452274033</c:v>
                </c:pt>
                <c:pt idx="17">
                  <c:v>1.6432966605820076</c:v>
                </c:pt>
                <c:pt idx="18">
                  <c:v>0.1932995455511104</c:v>
                </c:pt>
                <c:pt idx="19">
                  <c:v>2.7949981576138434</c:v>
                </c:pt>
                <c:pt idx="20">
                  <c:v>0.06797780770170099</c:v>
                </c:pt>
                <c:pt idx="21">
                  <c:v>0.19429047256555732</c:v>
                </c:pt>
                <c:pt idx="22">
                  <c:v>0.11446656693502898</c:v>
                </c:pt>
                <c:pt idx="23">
                  <c:v>0.20484123094506862</c:v>
                </c:pt>
                <c:pt idx="24">
                  <c:v>0.6713079822675443</c:v>
                </c:pt>
              </c:numCache>
            </c:numRef>
          </c:val>
        </c:ser>
        <c:gapWidth val="10"/>
        <c:axId val="8687459"/>
        <c:axId val="11078268"/>
      </c:barChart>
      <c:catAx>
        <c:axId val="8687459"/>
        <c:scaling>
          <c:orientation val="minMax"/>
        </c:scaling>
        <c:axPos val="b"/>
        <c:delete val="0"/>
        <c:numFmt formatCode="General" sourceLinked="1"/>
        <c:majorTickMark val="out"/>
        <c:minorTickMark val="none"/>
        <c:tickLblPos val="nextTo"/>
        <c:txPr>
          <a:bodyPr/>
          <a:lstStyle/>
          <a:p>
            <a:pPr>
              <a:defRPr lang="en-US" cap="none" sz="900" b="0" i="0" u="none" baseline="0"/>
            </a:pPr>
          </a:p>
        </c:txPr>
        <c:crossAx val="11078268"/>
        <c:crosses val="autoZero"/>
        <c:auto val="1"/>
        <c:lblOffset val="100"/>
        <c:noMultiLvlLbl val="0"/>
      </c:catAx>
      <c:valAx>
        <c:axId val="11078268"/>
        <c:scaling>
          <c:orientation val="minMax"/>
        </c:scaling>
        <c:axPos val="l"/>
        <c:majorGridlines/>
        <c:delete val="0"/>
        <c:numFmt formatCode="General" sourceLinked="1"/>
        <c:majorTickMark val="out"/>
        <c:minorTickMark val="none"/>
        <c:tickLblPos val="nextTo"/>
        <c:crossAx val="8687459"/>
        <c:crossesAt val="1"/>
        <c:crossBetween val="between"/>
        <c:dispUnits/>
      </c:valAx>
      <c:spPr>
        <a:solidFill>
          <a:srgbClr val="FFFFCC"/>
        </a:solidFill>
        <a:ln w="12700">
          <a:solidFill>
            <a:srgbClr val="808080"/>
          </a:solidFill>
        </a:ln>
      </c:spPr>
    </c:plotArea>
    <c:plotVisOnly val="1"/>
    <c:dispBlanksAs val="gap"/>
    <c:showDLblsOverMax val="0"/>
  </c:chart>
  <c:spPr>
    <a:solidFill>
      <a:srgbClr val="FFFFCC"/>
    </a:solidFill>
  </c:spPr>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Mean annual urban land take 
as % of total land cover change "1990"-2000</a:t>
            </a:r>
          </a:p>
        </c:rich>
      </c:tx>
      <c:layout>
        <c:manualLayout>
          <c:xMode val="factor"/>
          <c:yMode val="factor"/>
          <c:x val="-0.032"/>
          <c:y val="0"/>
        </c:manualLayout>
      </c:layout>
      <c:spPr>
        <a:noFill/>
        <a:ln>
          <a:noFill/>
        </a:ln>
      </c:spPr>
    </c:title>
    <c:plotArea>
      <c:layout>
        <c:manualLayout>
          <c:xMode val="edge"/>
          <c:yMode val="edge"/>
          <c:x val="0.02825"/>
          <c:y val="0.30275"/>
          <c:w val="0.88825"/>
          <c:h val="0.6495"/>
        </c:manualLayout>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pattFill prst="lgCheck">
                <a:fgClr>
                  <a:srgbClr val="FF0000"/>
                </a:fgClr>
                <a:bgClr>
                  <a:srgbClr val="FFFFFF"/>
                </a:bgClr>
              </a:pattFill>
            </c:spPr>
          </c:dPt>
          <c:cat>
            <c:strRef>
              <c:f>Urban_CSI014!$B$163:$B$187</c:f>
              <c:strCache>
                <c:ptCount val="25"/>
                <c:pt idx="0">
                  <c:v>at</c:v>
                </c:pt>
                <c:pt idx="1">
                  <c:v>be</c:v>
                </c:pt>
                <c:pt idx="2">
                  <c:v>bg</c:v>
                </c:pt>
                <c:pt idx="3">
                  <c:v>cz</c:v>
                </c:pt>
                <c:pt idx="4">
                  <c:v>de</c:v>
                </c:pt>
                <c:pt idx="5">
                  <c:v>dk</c:v>
                </c:pt>
                <c:pt idx="6">
                  <c:v>ee</c:v>
                </c:pt>
                <c:pt idx="7">
                  <c:v>es</c:v>
                </c:pt>
                <c:pt idx="8">
                  <c:v>fr</c:v>
                </c:pt>
                <c:pt idx="9">
                  <c:v>gr</c:v>
                </c:pt>
                <c:pt idx="10">
                  <c:v>hr</c:v>
                </c:pt>
                <c:pt idx="11">
                  <c:v>hu</c:v>
                </c:pt>
                <c:pt idx="12">
                  <c:v>ie</c:v>
                </c:pt>
                <c:pt idx="13">
                  <c:v>it</c:v>
                </c:pt>
                <c:pt idx="14">
                  <c:v>lt</c:v>
                </c:pt>
                <c:pt idx="15">
                  <c:v>lu</c:v>
                </c:pt>
                <c:pt idx="16">
                  <c:v>lv</c:v>
                </c:pt>
                <c:pt idx="17">
                  <c:v>nl</c:v>
                </c:pt>
                <c:pt idx="18">
                  <c:v>pl</c:v>
                </c:pt>
                <c:pt idx="19">
                  <c:v>pt</c:v>
                </c:pt>
                <c:pt idx="20">
                  <c:v>ro</c:v>
                </c:pt>
                <c:pt idx="21">
                  <c:v>sk</c:v>
                </c:pt>
                <c:pt idx="22">
                  <c:v>sl</c:v>
                </c:pt>
                <c:pt idx="23">
                  <c:v>uk</c:v>
                </c:pt>
                <c:pt idx="24">
                  <c:v>EU"24"</c:v>
                </c:pt>
              </c:strCache>
            </c:strRef>
          </c:cat>
          <c:val>
            <c:numRef>
              <c:f>Urban_CSI014!$O$163:$O$187</c:f>
              <c:numCache>
                <c:ptCount val="25"/>
                <c:pt idx="0">
                  <c:v>31.21955052648122</c:v>
                </c:pt>
                <c:pt idx="1">
                  <c:v>33.51974804319968</c:v>
                </c:pt>
                <c:pt idx="2">
                  <c:v>2.8875198970792306</c:v>
                </c:pt>
                <c:pt idx="3">
                  <c:v>2.2055156132494598</c:v>
                </c:pt>
                <c:pt idx="4">
                  <c:v>23.79871855080904</c:v>
                </c:pt>
                <c:pt idx="5">
                  <c:v>23.62477643891065</c:v>
                </c:pt>
                <c:pt idx="6">
                  <c:v>1.9809362820490217</c:v>
                </c:pt>
                <c:pt idx="7">
                  <c:v>7.269042572171195</c:v>
                </c:pt>
                <c:pt idx="8">
                  <c:v>12.387936533426116</c:v>
                </c:pt>
                <c:pt idx="9">
                  <c:v>13.170919737721587</c:v>
                </c:pt>
                <c:pt idx="10">
                  <c:v>6.406065243096614</c:v>
                </c:pt>
                <c:pt idx="11">
                  <c:v>2.667037708732517</c:v>
                </c:pt>
                <c:pt idx="12">
                  <c:v>5.701142911578011</c:v>
                </c:pt>
                <c:pt idx="13">
                  <c:v>21.27483243988088</c:v>
                </c:pt>
                <c:pt idx="14">
                  <c:v>0.44554029699617015</c:v>
                </c:pt>
                <c:pt idx="15">
                  <c:v>39.693409298254196</c:v>
                </c:pt>
                <c:pt idx="16">
                  <c:v>0.04720620666370529</c:v>
                </c:pt>
                <c:pt idx="17">
                  <c:v>50.89546335009301</c:v>
                </c:pt>
                <c:pt idx="18">
                  <c:v>7.796546609386915</c:v>
                </c:pt>
                <c:pt idx="19">
                  <c:v>7.040850121701358</c:v>
                </c:pt>
                <c:pt idx="20">
                  <c:v>2.7093099504699447</c:v>
                </c:pt>
                <c:pt idx="21">
                  <c:v>2.698519317581065</c:v>
                </c:pt>
                <c:pt idx="22">
                  <c:v>12.974418303981551</c:v>
                </c:pt>
                <c:pt idx="23">
                  <c:v>10.04525028120655</c:v>
                </c:pt>
                <c:pt idx="24">
                  <c:v>10.12725892798556</c:v>
                </c:pt>
              </c:numCache>
            </c:numRef>
          </c:val>
        </c:ser>
        <c:gapWidth val="10"/>
        <c:axId val="32595549"/>
        <c:axId val="24924486"/>
      </c:barChart>
      <c:catAx>
        <c:axId val="32595549"/>
        <c:scaling>
          <c:orientation val="minMax"/>
        </c:scaling>
        <c:axPos val="b"/>
        <c:delete val="0"/>
        <c:numFmt formatCode="General" sourceLinked="1"/>
        <c:majorTickMark val="out"/>
        <c:minorTickMark val="none"/>
        <c:tickLblPos val="nextTo"/>
        <c:txPr>
          <a:bodyPr/>
          <a:lstStyle/>
          <a:p>
            <a:pPr>
              <a:defRPr lang="en-US" cap="none" sz="925" b="0" i="0" u="none" baseline="0"/>
            </a:pPr>
          </a:p>
        </c:txPr>
        <c:crossAx val="24924486"/>
        <c:crosses val="autoZero"/>
        <c:auto val="1"/>
        <c:lblOffset val="100"/>
        <c:noMultiLvlLbl val="0"/>
      </c:catAx>
      <c:valAx>
        <c:axId val="24924486"/>
        <c:scaling>
          <c:orientation val="minMax"/>
        </c:scaling>
        <c:axPos val="l"/>
        <c:majorGridlines/>
        <c:delete val="0"/>
        <c:numFmt formatCode="General" sourceLinked="1"/>
        <c:majorTickMark val="out"/>
        <c:minorTickMark val="none"/>
        <c:tickLblPos val="nextTo"/>
        <c:crossAx val="32595549"/>
        <c:crossesAt val="1"/>
        <c:crossBetween val="between"/>
        <c:dispUnits/>
      </c:valAx>
      <c:spPr>
        <a:solidFill>
          <a:srgbClr val="FFFFCC"/>
        </a:solidFill>
        <a:ln w="12700">
          <a:solidFill>
            <a:srgbClr val="808080"/>
          </a:solidFill>
        </a:ln>
      </c:spPr>
    </c:plotArea>
    <c:plotVisOnly val="1"/>
    <c:dispBlanksAs val="gap"/>
    <c:showDLblsOverMax val="0"/>
  </c:chart>
  <c:spPr>
    <a:solidFill>
      <a:srgbClr val="FFFFCC"/>
    </a:solidFill>
  </c:spPr>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Main Annual Flows of conversion between agriculture 
and forests/ dry semi-natural land in ha/year</a:t>
            </a:r>
          </a:p>
        </c:rich>
      </c:tx>
      <c:layout>
        <c:manualLayout>
          <c:xMode val="factor"/>
          <c:yMode val="factor"/>
          <c:x val="-0.006"/>
          <c:y val="-0.009"/>
        </c:manualLayout>
      </c:layout>
      <c:spPr>
        <a:noFill/>
        <a:ln>
          <a:noFill/>
        </a:ln>
      </c:spPr>
    </c:title>
    <c:plotArea>
      <c:layout>
        <c:manualLayout>
          <c:xMode val="edge"/>
          <c:yMode val="edge"/>
          <c:x val="0.018"/>
          <c:y val="0.14025"/>
          <c:w val="0.55825"/>
          <c:h val="0.829"/>
        </c:manualLayout>
      </c:layout>
      <c:barChart>
        <c:barDir val="bar"/>
        <c:grouping val="clustered"/>
        <c:varyColors val="0"/>
        <c:ser>
          <c:idx val="0"/>
          <c:order val="0"/>
          <c:tx>
            <c:strRef>
              <c:f>IRENA24a!$C$151</c:f>
              <c:strCache>
                <c:ptCount val="1"/>
                <c:pt idx="0">
                  <c:v>Conversion from forest to agriculture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IRENA24a!$F$151</c:f>
              <c:numCache>
                <c:ptCount val="1"/>
                <c:pt idx="0">
                  <c:v>19421.8768547849</c:v>
                </c:pt>
              </c:numCache>
            </c:numRef>
          </c:val>
        </c:ser>
        <c:ser>
          <c:idx val="1"/>
          <c:order val="1"/>
          <c:tx>
            <c:strRef>
              <c:f>IRENA24a!$C$152</c:f>
              <c:strCache>
                <c:ptCount val="1"/>
                <c:pt idx="0">
                  <c:v>Conversion from dry semi-natural &amp; natural land to agriculture</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IRENA24a!$F$152</c:f>
              <c:numCache>
                <c:ptCount val="1"/>
                <c:pt idx="0">
                  <c:v>26609.140860000003</c:v>
                </c:pt>
              </c:numCache>
            </c:numRef>
          </c:val>
        </c:ser>
        <c:ser>
          <c:idx val="2"/>
          <c:order val="2"/>
          <c:tx>
            <c:strRef>
              <c:f>IRENA24a!$C$153</c:f>
              <c:strCache>
                <c:ptCount val="1"/>
                <c:pt idx="0">
                  <c:v>Conversion from wetlands to agriculture</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IRENA24a!$F$153</c:f>
              <c:numCache>
                <c:ptCount val="1"/>
                <c:pt idx="0">
                  <c:v>1786.0696943623</c:v>
                </c:pt>
              </c:numCache>
            </c:numRef>
          </c:val>
        </c:ser>
        <c:ser>
          <c:idx val="3"/>
          <c:order val="3"/>
          <c:tx>
            <c:strRef>
              <c:f>IRENA24a!$C$154</c:f>
              <c:strCache>
                <c:ptCount val="1"/>
                <c:pt idx="0">
                  <c:v>Withdrawal of farming with woodland creation</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IRENA24a!$F$154</c:f>
              <c:numCache>
                <c:ptCount val="1"/>
                <c:pt idx="0">
                  <c:v>28049.447057633202</c:v>
                </c:pt>
              </c:numCache>
            </c:numRef>
          </c:val>
        </c:ser>
        <c:ser>
          <c:idx val="4"/>
          <c:order val="4"/>
          <c:tx>
            <c:strRef>
              <c:f>IRENA24a!$C$155</c:f>
              <c:strCache>
                <c:ptCount val="1"/>
                <c:pt idx="0">
                  <c:v>Withdrawal of farming without significant woodland creation</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IRENA24a!$F$155</c:f>
              <c:numCache>
                <c:ptCount val="1"/>
                <c:pt idx="0">
                  <c:v>24895.464151999993</c:v>
                </c:pt>
              </c:numCache>
            </c:numRef>
          </c:val>
        </c:ser>
        <c:axId val="22993783"/>
        <c:axId val="5617456"/>
      </c:barChart>
      <c:catAx>
        <c:axId val="22993783"/>
        <c:scaling>
          <c:orientation val="minMax"/>
        </c:scaling>
        <c:axPos val="l"/>
        <c:delete val="1"/>
        <c:majorTickMark val="out"/>
        <c:minorTickMark val="none"/>
        <c:tickLblPos val="nextTo"/>
        <c:crossAx val="5617456"/>
        <c:crosses val="autoZero"/>
        <c:auto val="1"/>
        <c:lblOffset val="100"/>
        <c:noMultiLvlLbl val="0"/>
      </c:catAx>
      <c:valAx>
        <c:axId val="5617456"/>
        <c:scaling>
          <c:orientation val="minMax"/>
        </c:scaling>
        <c:axPos val="b"/>
        <c:majorGridlines/>
        <c:delete val="0"/>
        <c:numFmt formatCode="General" sourceLinked="1"/>
        <c:majorTickMark val="out"/>
        <c:minorTickMark val="none"/>
        <c:tickLblPos val="nextTo"/>
        <c:crossAx val="22993783"/>
        <c:crossesAt val="1"/>
        <c:crossBetween val="between"/>
        <c:dispUnits/>
      </c:valAx>
      <c:spPr>
        <a:solidFill>
          <a:srgbClr val="FFFFCC"/>
        </a:solidFill>
        <a:ln w="12700">
          <a:solidFill>
            <a:srgbClr val="808080"/>
          </a:solidFill>
        </a:ln>
      </c:spPr>
    </c:plotArea>
    <c:legend>
      <c:legendPos val="r"/>
      <c:layout>
        <c:manualLayout>
          <c:xMode val="edge"/>
          <c:yMode val="edge"/>
          <c:x val="0.60825"/>
          <c:y val="0.176"/>
          <c:w val="0.39175"/>
          <c:h val="0.723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Main Annual Flows of Agricultural internal conversions in ha/year</a:t>
            </a:r>
          </a:p>
        </c:rich>
      </c:tx>
      <c:layout>
        <c:manualLayout>
          <c:xMode val="factor"/>
          <c:yMode val="factor"/>
          <c:x val="0.01125"/>
          <c:y val="-0.01575"/>
        </c:manualLayout>
      </c:layout>
      <c:spPr>
        <a:noFill/>
        <a:ln>
          <a:noFill/>
        </a:ln>
      </c:spPr>
    </c:title>
    <c:plotArea>
      <c:layout>
        <c:manualLayout>
          <c:xMode val="edge"/>
          <c:yMode val="edge"/>
          <c:x val="0.025"/>
          <c:y val="0.2685"/>
          <c:w val="0.6595"/>
          <c:h val="0.689"/>
        </c:manualLayout>
      </c:layout>
      <c:barChart>
        <c:barDir val="bar"/>
        <c:grouping val="clustered"/>
        <c:varyColors val="0"/>
        <c:ser>
          <c:idx val="0"/>
          <c:order val="0"/>
          <c:tx>
            <c:strRef>
              <c:f>IRENA24b!$C$103</c:f>
              <c:strCache>
                <c:ptCount val="1"/>
                <c:pt idx="0">
                  <c:v>Extension of set aside fallow land and pasture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IRENA24b!$F$103</c:f>
              <c:numCache>
                <c:ptCount val="1"/>
                <c:pt idx="0">
                  <c:v>103428.32226599997</c:v>
                </c:pt>
              </c:numCache>
            </c:numRef>
          </c:val>
        </c:ser>
        <c:ser>
          <c:idx val="1"/>
          <c:order val="1"/>
          <c:tx>
            <c:strRef>
              <c:f>IRENA24b!$C$104</c:f>
              <c:strCache>
                <c:ptCount val="1"/>
                <c:pt idx="0">
                  <c:v>Conversion from pasture to arable and permanent crops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IRENA24b!$F$104</c:f>
              <c:numCache>
                <c:ptCount val="1"/>
                <c:pt idx="0">
                  <c:v>92442.94910700005</c:v>
                </c:pt>
              </c:numCache>
            </c:numRef>
          </c:val>
        </c:ser>
        <c:axId val="50557105"/>
        <c:axId val="52360762"/>
      </c:barChart>
      <c:catAx>
        <c:axId val="50557105"/>
        <c:scaling>
          <c:orientation val="minMax"/>
        </c:scaling>
        <c:axPos val="l"/>
        <c:delete val="1"/>
        <c:majorTickMark val="out"/>
        <c:minorTickMark val="none"/>
        <c:tickLblPos val="nextTo"/>
        <c:crossAx val="52360762"/>
        <c:crosses val="autoZero"/>
        <c:auto val="1"/>
        <c:lblOffset val="100"/>
        <c:noMultiLvlLbl val="0"/>
      </c:catAx>
      <c:valAx>
        <c:axId val="52360762"/>
        <c:scaling>
          <c:orientation val="minMax"/>
        </c:scaling>
        <c:axPos val="b"/>
        <c:majorGridlines/>
        <c:delete val="0"/>
        <c:numFmt formatCode="General" sourceLinked="1"/>
        <c:majorTickMark val="out"/>
        <c:minorTickMark val="none"/>
        <c:tickLblPos val="nextTo"/>
        <c:crossAx val="50557105"/>
        <c:crossesAt val="1"/>
        <c:crossBetween val="between"/>
        <c:dispUnits/>
      </c:valAx>
      <c:spPr>
        <a:solidFill>
          <a:srgbClr val="FFFFCC"/>
        </a:solidFill>
        <a:ln w="12700">
          <a:solidFill>
            <a:srgbClr val="808080"/>
          </a:solidFill>
        </a:ln>
      </c:spPr>
    </c:plotArea>
    <c:legend>
      <c:legendPos val="r"/>
      <c:layout>
        <c:manualLayout>
          <c:xMode val="edge"/>
          <c:yMode val="edge"/>
          <c:x val="0.7005"/>
          <c:y val="0.256"/>
          <c:w val="0.268"/>
          <c:h val="0.744"/>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CC"/>
    </a:solidFill>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495300</xdr:colOff>
      <xdr:row>6</xdr:row>
      <xdr:rowOff>0</xdr:rowOff>
    </xdr:from>
    <xdr:to>
      <xdr:col>12</xdr:col>
      <xdr:colOff>28575</xdr:colOff>
      <xdr:row>16</xdr:row>
      <xdr:rowOff>180975</xdr:rowOff>
    </xdr:to>
    <xdr:pic>
      <xdr:nvPicPr>
        <xdr:cNvPr id="1" name="Picture 6"/>
        <xdr:cNvPicPr preferRelativeResize="1">
          <a:picLocks noChangeAspect="1"/>
        </xdr:cNvPicPr>
      </xdr:nvPicPr>
      <xdr:blipFill>
        <a:blip r:embed="rId1"/>
        <a:stretch>
          <a:fillRect/>
        </a:stretch>
      </xdr:blipFill>
      <xdr:spPr>
        <a:xfrm>
          <a:off x="4152900" y="1038225"/>
          <a:ext cx="250507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315</xdr:row>
      <xdr:rowOff>219075</xdr:rowOff>
    </xdr:from>
    <xdr:to>
      <xdr:col>8</xdr:col>
      <xdr:colOff>19050</xdr:colOff>
      <xdr:row>336</xdr:row>
      <xdr:rowOff>114300</xdr:rowOff>
    </xdr:to>
    <xdr:graphicFrame>
      <xdr:nvGraphicFramePr>
        <xdr:cNvPr id="1" name="Chart 2"/>
        <xdr:cNvGraphicFramePr/>
      </xdr:nvGraphicFramePr>
      <xdr:xfrm>
        <a:off x="371475" y="73371075"/>
        <a:ext cx="8134350" cy="44386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337</xdr:row>
      <xdr:rowOff>0</xdr:rowOff>
    </xdr:from>
    <xdr:to>
      <xdr:col>8</xdr:col>
      <xdr:colOff>28575</xdr:colOff>
      <xdr:row>355</xdr:row>
      <xdr:rowOff>0</xdr:rowOff>
    </xdr:to>
    <xdr:graphicFrame>
      <xdr:nvGraphicFramePr>
        <xdr:cNvPr id="2" name="Chart 3"/>
        <xdr:cNvGraphicFramePr/>
      </xdr:nvGraphicFramePr>
      <xdr:xfrm>
        <a:off x="371475" y="77924025"/>
        <a:ext cx="8143875" cy="4048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1219200</xdr:colOff>
      <xdr:row>188</xdr:row>
      <xdr:rowOff>28575</xdr:rowOff>
    </xdr:from>
    <xdr:to>
      <xdr:col>25</xdr:col>
      <xdr:colOff>333375</xdr:colOff>
      <xdr:row>211</xdr:row>
      <xdr:rowOff>104775</xdr:rowOff>
    </xdr:to>
    <xdr:graphicFrame>
      <xdr:nvGraphicFramePr>
        <xdr:cNvPr id="1" name="Chart 1"/>
        <xdr:cNvGraphicFramePr/>
      </xdr:nvGraphicFramePr>
      <xdr:xfrm>
        <a:off x="12839700" y="45081825"/>
        <a:ext cx="7553325" cy="3800475"/>
      </xdr:xfrm>
      <a:graphic>
        <a:graphicData uri="http://schemas.openxmlformats.org/drawingml/2006/chart">
          <c:chart xmlns:c="http://schemas.openxmlformats.org/drawingml/2006/chart" r:id="rId1"/>
        </a:graphicData>
      </a:graphic>
    </xdr:graphicFrame>
    <xdr:clientData/>
  </xdr:twoCellAnchor>
  <xdr:twoCellAnchor>
    <xdr:from>
      <xdr:col>1</xdr:col>
      <xdr:colOff>104775</xdr:colOff>
      <xdr:row>188</xdr:row>
      <xdr:rowOff>9525</xdr:rowOff>
    </xdr:from>
    <xdr:to>
      <xdr:col>6</xdr:col>
      <xdr:colOff>657225</xdr:colOff>
      <xdr:row>207</xdr:row>
      <xdr:rowOff>123825</xdr:rowOff>
    </xdr:to>
    <xdr:graphicFrame>
      <xdr:nvGraphicFramePr>
        <xdr:cNvPr id="2" name="Chart 3"/>
        <xdr:cNvGraphicFramePr/>
      </xdr:nvGraphicFramePr>
      <xdr:xfrm>
        <a:off x="409575" y="45062775"/>
        <a:ext cx="5972175" cy="3190875"/>
      </xdr:xfrm>
      <a:graphic>
        <a:graphicData uri="http://schemas.openxmlformats.org/drawingml/2006/chart">
          <c:chart xmlns:c="http://schemas.openxmlformats.org/drawingml/2006/chart" r:id="rId2"/>
        </a:graphicData>
      </a:graphic>
    </xdr:graphicFrame>
    <xdr:clientData/>
  </xdr:twoCellAnchor>
  <xdr:twoCellAnchor>
    <xdr:from>
      <xdr:col>7</xdr:col>
      <xdr:colOff>66675</xdr:colOff>
      <xdr:row>188</xdr:row>
      <xdr:rowOff>0</xdr:rowOff>
    </xdr:from>
    <xdr:to>
      <xdr:col>15</xdr:col>
      <xdr:colOff>981075</xdr:colOff>
      <xdr:row>212</xdr:row>
      <xdr:rowOff>28575</xdr:rowOff>
    </xdr:to>
    <xdr:graphicFrame>
      <xdr:nvGraphicFramePr>
        <xdr:cNvPr id="3" name="Chart 11"/>
        <xdr:cNvGraphicFramePr/>
      </xdr:nvGraphicFramePr>
      <xdr:xfrm>
        <a:off x="6591300" y="45053250"/>
        <a:ext cx="6010275" cy="39147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214</xdr:row>
      <xdr:rowOff>0</xdr:rowOff>
    </xdr:from>
    <xdr:to>
      <xdr:col>15</xdr:col>
      <xdr:colOff>1057275</xdr:colOff>
      <xdr:row>235</xdr:row>
      <xdr:rowOff>142875</xdr:rowOff>
    </xdr:to>
    <xdr:graphicFrame>
      <xdr:nvGraphicFramePr>
        <xdr:cNvPr id="4" name="Chart 12"/>
        <xdr:cNvGraphicFramePr/>
      </xdr:nvGraphicFramePr>
      <xdr:xfrm>
        <a:off x="6524625" y="49263300"/>
        <a:ext cx="6153150" cy="3543300"/>
      </xdr:xfrm>
      <a:graphic>
        <a:graphicData uri="http://schemas.openxmlformats.org/drawingml/2006/chart">
          <c:chart xmlns:c="http://schemas.openxmlformats.org/drawingml/2006/chart" r:id="rId4"/>
        </a:graphicData>
      </a:graphic>
    </xdr:graphicFrame>
    <xdr:clientData/>
  </xdr:twoCellAnchor>
  <xdr:twoCellAnchor>
    <xdr:from>
      <xdr:col>6</xdr:col>
      <xdr:colOff>790575</xdr:colOff>
      <xdr:row>237</xdr:row>
      <xdr:rowOff>104775</xdr:rowOff>
    </xdr:from>
    <xdr:to>
      <xdr:col>15</xdr:col>
      <xdr:colOff>1038225</xdr:colOff>
      <xdr:row>260</xdr:row>
      <xdr:rowOff>9525</xdr:rowOff>
    </xdr:to>
    <xdr:graphicFrame>
      <xdr:nvGraphicFramePr>
        <xdr:cNvPr id="5" name="Chart 14"/>
        <xdr:cNvGraphicFramePr/>
      </xdr:nvGraphicFramePr>
      <xdr:xfrm>
        <a:off x="6515100" y="53092350"/>
        <a:ext cx="6143625" cy="362902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1981200</xdr:colOff>
      <xdr:row>157</xdr:row>
      <xdr:rowOff>76200</xdr:rowOff>
    </xdr:from>
    <xdr:to>
      <xdr:col>10</xdr:col>
      <xdr:colOff>590550</xdr:colOff>
      <xdr:row>180</xdr:row>
      <xdr:rowOff>123825</xdr:rowOff>
    </xdr:to>
    <xdr:graphicFrame>
      <xdr:nvGraphicFramePr>
        <xdr:cNvPr id="1" name="Chart 1"/>
        <xdr:cNvGraphicFramePr/>
      </xdr:nvGraphicFramePr>
      <xdr:xfrm>
        <a:off x="2657475" y="36528375"/>
        <a:ext cx="6505575" cy="391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110</xdr:row>
      <xdr:rowOff>66675</xdr:rowOff>
    </xdr:from>
    <xdr:to>
      <xdr:col>8</xdr:col>
      <xdr:colOff>38100</xdr:colOff>
      <xdr:row>128</xdr:row>
      <xdr:rowOff>76200</xdr:rowOff>
    </xdr:to>
    <xdr:graphicFrame>
      <xdr:nvGraphicFramePr>
        <xdr:cNvPr id="1" name="Chart 1"/>
        <xdr:cNvGraphicFramePr/>
      </xdr:nvGraphicFramePr>
      <xdr:xfrm>
        <a:off x="1438275" y="26308050"/>
        <a:ext cx="5705475" cy="3267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2352675</xdr:colOff>
      <xdr:row>181</xdr:row>
      <xdr:rowOff>114300</xdr:rowOff>
    </xdr:from>
    <xdr:to>
      <xdr:col>11</xdr:col>
      <xdr:colOff>9525</xdr:colOff>
      <xdr:row>201</xdr:row>
      <xdr:rowOff>76200</xdr:rowOff>
    </xdr:to>
    <xdr:graphicFrame>
      <xdr:nvGraphicFramePr>
        <xdr:cNvPr id="1" name="Chart 1"/>
        <xdr:cNvGraphicFramePr/>
      </xdr:nvGraphicFramePr>
      <xdr:xfrm>
        <a:off x="2990850" y="42271950"/>
        <a:ext cx="5305425"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L31"/>
  <sheetViews>
    <sheetView tabSelected="1" workbookViewId="0" topLeftCell="A1">
      <selection activeCell="O22" sqref="O22"/>
    </sheetView>
  </sheetViews>
  <sheetFormatPr defaultColWidth="9.140625" defaultRowHeight="12.75"/>
  <cols>
    <col min="9" max="9" width="4.140625" style="0" bestFit="1" customWidth="1"/>
    <col min="10" max="10" width="3.8515625" style="0" bestFit="1" customWidth="1"/>
  </cols>
  <sheetData>
    <row r="2" ht="15.75">
      <c r="A2" s="14" t="s">
        <v>101</v>
      </c>
    </row>
    <row r="3" spans="1:7" ht="12.75">
      <c r="A3" s="44" t="s">
        <v>135</v>
      </c>
      <c r="G3" s="109" t="s">
        <v>133</v>
      </c>
    </row>
    <row r="4" spans="2:4" ht="12.75">
      <c r="B4" s="109"/>
      <c r="C4" s="109"/>
      <c r="D4" s="109"/>
    </row>
    <row r="6" ht="15">
      <c r="A6" s="108" t="s">
        <v>102</v>
      </c>
    </row>
    <row r="7" spans="1:2" ht="15.75">
      <c r="A7" s="14" t="s">
        <v>113</v>
      </c>
      <c r="B7" s="121">
        <v>15</v>
      </c>
    </row>
    <row r="8" spans="1:2" ht="15.75">
      <c r="A8" s="14" t="s">
        <v>22</v>
      </c>
      <c r="B8" s="121">
        <v>10</v>
      </c>
    </row>
    <row r="9" spans="1:2" ht="15.75">
      <c r="A9" s="14" t="s">
        <v>27</v>
      </c>
      <c r="B9" s="121">
        <v>10</v>
      </c>
    </row>
    <row r="10" spans="1:2" ht="15.75">
      <c r="A10" s="14" t="s">
        <v>28</v>
      </c>
      <c r="B10" s="121">
        <v>8</v>
      </c>
    </row>
    <row r="11" spans="1:2" ht="15.75">
      <c r="A11" s="14" t="s">
        <v>29</v>
      </c>
      <c r="B11" s="121">
        <v>10</v>
      </c>
    </row>
    <row r="12" spans="1:2" ht="15.75">
      <c r="A12" s="14" t="s">
        <v>26</v>
      </c>
      <c r="B12" s="121">
        <v>10</v>
      </c>
    </row>
    <row r="13" spans="1:2" ht="15.75">
      <c r="A13" s="14" t="s">
        <v>24</v>
      </c>
      <c r="B13" s="121">
        <v>6</v>
      </c>
    </row>
    <row r="14" spans="1:2" ht="15.75">
      <c r="A14" s="14" t="s">
        <v>21</v>
      </c>
      <c r="B14" s="121">
        <v>14</v>
      </c>
    </row>
    <row r="15" spans="1:2" ht="15.75">
      <c r="A15" s="14" t="s">
        <v>23</v>
      </c>
      <c r="B15" s="121">
        <v>10</v>
      </c>
    </row>
    <row r="16" spans="1:2" ht="15.75">
      <c r="A16" s="14" t="s">
        <v>112</v>
      </c>
      <c r="B16" s="121">
        <v>10</v>
      </c>
    </row>
    <row r="17" spans="1:2" ht="15.75">
      <c r="A17" s="14" t="s">
        <v>126</v>
      </c>
      <c r="B17" s="121">
        <v>10</v>
      </c>
    </row>
    <row r="18" spans="1:8" ht="15.75">
      <c r="A18" s="14" t="s">
        <v>30</v>
      </c>
      <c r="B18" s="121">
        <v>8</v>
      </c>
      <c r="H18" s="109" t="s">
        <v>134</v>
      </c>
    </row>
    <row r="19" spans="1:2" ht="15.75">
      <c r="A19" s="14" t="s">
        <v>39</v>
      </c>
      <c r="B19" s="121">
        <v>10</v>
      </c>
    </row>
    <row r="20" spans="1:2" ht="15.75">
      <c r="A20" s="14" t="s">
        <v>40</v>
      </c>
      <c r="B20" s="121">
        <v>10</v>
      </c>
    </row>
    <row r="21" spans="1:2" ht="15.75">
      <c r="A21" s="14" t="s">
        <v>38</v>
      </c>
      <c r="B21" s="121">
        <v>5</v>
      </c>
    </row>
    <row r="22" spans="1:2" ht="15.75">
      <c r="A22" s="14" t="s">
        <v>41</v>
      </c>
      <c r="B22" s="121">
        <v>11</v>
      </c>
    </row>
    <row r="23" spans="1:2" ht="15.75">
      <c r="A23" s="14" t="s">
        <v>37</v>
      </c>
      <c r="B23" s="121">
        <v>5</v>
      </c>
    </row>
    <row r="24" spans="1:2" ht="15.75">
      <c r="A24" s="14" t="s">
        <v>36</v>
      </c>
      <c r="B24" s="121">
        <v>14</v>
      </c>
    </row>
    <row r="25" spans="1:2" ht="15.75">
      <c r="A25" s="14" t="s">
        <v>35</v>
      </c>
      <c r="B25" s="121">
        <v>8</v>
      </c>
    </row>
    <row r="26" spans="1:2" ht="15.75">
      <c r="A26" s="14" t="s">
        <v>34</v>
      </c>
      <c r="B26" s="121">
        <v>14</v>
      </c>
    </row>
    <row r="27" spans="1:2" ht="15.75">
      <c r="A27" s="14" t="s">
        <v>33</v>
      </c>
      <c r="B27" s="121">
        <v>8</v>
      </c>
    </row>
    <row r="28" spans="1:4" ht="15.75">
      <c r="A28" s="14" t="s">
        <v>31</v>
      </c>
      <c r="B28" s="121">
        <v>8</v>
      </c>
      <c r="D28" s="14"/>
    </row>
    <row r="29" spans="1:2" ht="15.75">
      <c r="A29" s="14" t="s">
        <v>32</v>
      </c>
      <c r="B29" s="121">
        <v>5</v>
      </c>
    </row>
    <row r="30" spans="1:2" ht="15.75">
      <c r="A30" s="14" t="s">
        <v>114</v>
      </c>
      <c r="B30" s="121">
        <v>10</v>
      </c>
    </row>
    <row r="31" spans="1:12" ht="65.25" customHeight="1">
      <c r="A31" s="136" t="s">
        <v>103</v>
      </c>
      <c r="B31" s="136"/>
      <c r="C31" s="136"/>
      <c r="D31" s="136"/>
      <c r="E31" s="136"/>
      <c r="F31" s="136"/>
      <c r="G31" s="136"/>
      <c r="H31" s="136"/>
      <c r="I31" s="136"/>
      <c r="J31" s="136"/>
      <c r="K31" s="136"/>
      <c r="L31" s="136"/>
    </row>
  </sheetData>
  <mergeCells count="1">
    <mergeCell ref="A31:L31"/>
  </mergeCells>
  <printOptions/>
  <pageMargins left="0.75" right="0.75" top="1" bottom="1" header="0.5" footer="0.5"/>
  <pageSetup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dimension ref="A1:AI574"/>
  <sheetViews>
    <sheetView workbookViewId="0" topLeftCell="A287">
      <selection activeCell="D306" sqref="D306"/>
    </sheetView>
  </sheetViews>
  <sheetFormatPr defaultColWidth="9.140625" defaultRowHeight="12.75"/>
  <cols>
    <col min="1" max="1" width="5.57421875" style="0" customWidth="1"/>
    <col min="2" max="2" width="6.57421875" style="16" customWidth="1"/>
    <col min="3" max="3" width="48.00390625" style="0" bestFit="1" customWidth="1"/>
    <col min="4" max="12" width="13.421875" style="0" customWidth="1"/>
    <col min="13" max="15" width="2.00390625" style="61" customWidth="1"/>
    <col min="34" max="34" width="4.7109375" style="0" bestFit="1" customWidth="1"/>
    <col min="35" max="35" width="4.00390625" style="0" bestFit="1" customWidth="1"/>
  </cols>
  <sheetData>
    <row r="1" spans="1:15" s="14" customFormat="1" ht="15.75">
      <c r="A1" s="14" t="s">
        <v>101</v>
      </c>
      <c r="M1" s="101"/>
      <c r="N1" s="101"/>
      <c r="O1" s="101"/>
    </row>
    <row r="2" spans="1:4" ht="18">
      <c r="A2" s="44" t="str">
        <f>Intro!A3</f>
        <v>rev. July 2006 - G Hazeu, F Paramo &amp; J-L Weber</v>
      </c>
      <c r="D2" t="str">
        <f>Intro!G3</f>
        <v>(Source: EEA)</v>
      </c>
    </row>
    <row r="4" spans="1:4" ht="51">
      <c r="A4" s="65" t="s">
        <v>78</v>
      </c>
      <c r="B4" s="16" t="s">
        <v>25</v>
      </c>
      <c r="D4" t="s">
        <v>104</v>
      </c>
    </row>
    <row r="5" spans="2:20" s="36" customFormat="1" ht="18">
      <c r="B5" s="124"/>
      <c r="D5" s="36">
        <v>1</v>
      </c>
      <c r="E5" s="36" t="s">
        <v>1</v>
      </c>
      <c r="F5" s="36" t="s">
        <v>2</v>
      </c>
      <c r="G5" s="36" t="s">
        <v>3</v>
      </c>
      <c r="H5" s="36" t="s">
        <v>4</v>
      </c>
      <c r="I5" s="36" t="s">
        <v>5</v>
      </c>
      <c r="J5" s="36">
        <v>4</v>
      </c>
      <c r="K5" s="36">
        <v>5</v>
      </c>
      <c r="M5" s="104"/>
      <c r="N5" s="104"/>
      <c r="O5" s="104"/>
      <c r="S5" s="124"/>
      <c r="T5" s="125"/>
    </row>
    <row r="6" spans="2:20" s="122" customFormat="1" ht="54.75" customHeight="1">
      <c r="B6" s="87"/>
      <c r="D6" s="122" t="s">
        <v>6</v>
      </c>
      <c r="E6" s="122" t="s">
        <v>7</v>
      </c>
      <c r="F6" s="122" t="s">
        <v>8</v>
      </c>
      <c r="G6" s="122" t="s">
        <v>9</v>
      </c>
      <c r="H6" s="122" t="s">
        <v>10</v>
      </c>
      <c r="I6" s="122" t="s">
        <v>11</v>
      </c>
      <c r="J6" s="122" t="s">
        <v>12</v>
      </c>
      <c r="K6" s="122" t="s">
        <v>13</v>
      </c>
      <c r="L6" s="122" t="s">
        <v>14</v>
      </c>
      <c r="M6" s="123"/>
      <c r="N6" s="123"/>
      <c r="O6" s="123"/>
      <c r="S6" s="87"/>
      <c r="T6" s="81"/>
    </row>
    <row r="7" spans="1:19" s="14" customFormat="1" ht="18">
      <c r="A7" s="14">
        <v>15</v>
      </c>
      <c r="B7" s="16" t="s">
        <v>113</v>
      </c>
      <c r="C7" s="14" t="s">
        <v>15</v>
      </c>
      <c r="D7" s="15">
        <v>340528</v>
      </c>
      <c r="E7" s="15">
        <v>1196021</v>
      </c>
      <c r="F7" s="15">
        <v>1575535</v>
      </c>
      <c r="G7" s="15">
        <v>3778372</v>
      </c>
      <c r="H7" s="15">
        <v>815921</v>
      </c>
      <c r="I7" s="15">
        <v>619022</v>
      </c>
      <c r="J7" s="15">
        <v>25873</v>
      </c>
      <c r="K7" s="15">
        <v>67055</v>
      </c>
      <c r="L7" s="15">
        <v>8418327</v>
      </c>
      <c r="M7" s="101">
        <v>8418327</v>
      </c>
      <c r="N7" s="102">
        <f>+(L7/$L$301)</f>
        <v>0.025454506379992317</v>
      </c>
      <c r="O7" s="101">
        <f>+(M8*N7)</f>
        <v>971.8021445753467</v>
      </c>
      <c r="S7" s="16"/>
    </row>
    <row r="8" spans="1:20" ht="18">
      <c r="A8" s="14"/>
      <c r="C8" t="s">
        <v>16</v>
      </c>
      <c r="D8" s="2">
        <v>2195</v>
      </c>
      <c r="E8" s="2">
        <v>7482</v>
      </c>
      <c r="F8" s="2">
        <v>6495</v>
      </c>
      <c r="G8" s="2">
        <v>10883</v>
      </c>
      <c r="H8" s="2">
        <v>722</v>
      </c>
      <c r="I8" s="2">
        <v>10339</v>
      </c>
      <c r="J8" s="2">
        <v>29</v>
      </c>
      <c r="K8" s="2">
        <v>33</v>
      </c>
      <c r="L8" s="2">
        <v>38178</v>
      </c>
      <c r="M8" s="62">
        <v>38178</v>
      </c>
      <c r="S8" s="16"/>
      <c r="T8" s="14"/>
    </row>
    <row r="9" spans="1:20" ht="18">
      <c r="A9" s="14"/>
      <c r="C9" t="s">
        <v>17</v>
      </c>
      <c r="D9" s="2">
        <v>12604</v>
      </c>
      <c r="E9" s="2">
        <v>639</v>
      </c>
      <c r="F9" s="2">
        <v>2157</v>
      </c>
      <c r="G9" s="2">
        <v>11251</v>
      </c>
      <c r="H9" s="2">
        <v>739</v>
      </c>
      <c r="I9" s="2">
        <v>10183</v>
      </c>
      <c r="J9" s="2">
        <v>0</v>
      </c>
      <c r="K9" s="2">
        <v>605</v>
      </c>
      <c r="L9" s="2">
        <v>38178</v>
      </c>
      <c r="M9" s="61">
        <v>38178</v>
      </c>
      <c r="S9" s="16"/>
      <c r="T9" s="14"/>
    </row>
    <row r="10" spans="1:20" s="4" customFormat="1" ht="18">
      <c r="A10" s="14"/>
      <c r="B10" s="16"/>
      <c r="C10" s="4" t="s">
        <v>18</v>
      </c>
      <c r="D10" s="6">
        <v>10409</v>
      </c>
      <c r="E10" s="6">
        <v>-6843</v>
      </c>
      <c r="F10" s="6">
        <v>-4338</v>
      </c>
      <c r="G10" s="6">
        <v>368</v>
      </c>
      <c r="H10" s="6">
        <v>17</v>
      </c>
      <c r="I10" s="6">
        <v>-156</v>
      </c>
      <c r="J10" s="6">
        <v>-29</v>
      </c>
      <c r="K10" s="6">
        <v>572</v>
      </c>
      <c r="L10" s="4">
        <v>0</v>
      </c>
      <c r="M10" s="103">
        <v>0</v>
      </c>
      <c r="N10" s="103"/>
      <c r="O10" s="103"/>
      <c r="S10" s="16"/>
      <c r="T10" s="14"/>
    </row>
    <row r="11" spans="1:20" s="4" customFormat="1" ht="18">
      <c r="A11" s="14"/>
      <c r="B11" s="16"/>
      <c r="C11" s="4" t="s">
        <v>19</v>
      </c>
      <c r="D11" s="5">
        <f aca="true" t="shared" si="0" ref="D11:L11">D10/D7%</f>
        <v>3.0567236761734717</v>
      </c>
      <c r="E11" s="5">
        <f t="shared" si="0"/>
        <v>-0.5721471445735485</v>
      </c>
      <c r="F11" s="5">
        <f t="shared" si="0"/>
        <v>-0.27533504492124894</v>
      </c>
      <c r="G11" s="5">
        <f t="shared" si="0"/>
        <v>0.009739644481803273</v>
      </c>
      <c r="H11" s="5">
        <f t="shared" si="0"/>
        <v>0.0020835350481235317</v>
      </c>
      <c r="I11" s="5">
        <f t="shared" si="0"/>
        <v>-0.025201042935469174</v>
      </c>
      <c r="J11" s="5">
        <f t="shared" si="0"/>
        <v>-0.11208595833494375</v>
      </c>
      <c r="K11" s="5">
        <f t="shared" si="0"/>
        <v>0.8530310938781598</v>
      </c>
      <c r="L11" s="4">
        <f t="shared" si="0"/>
        <v>0</v>
      </c>
      <c r="M11" s="103">
        <v>8418327</v>
      </c>
      <c r="N11" s="103"/>
      <c r="O11" s="103"/>
      <c r="S11" s="16"/>
      <c r="T11" s="14"/>
    </row>
    <row r="12" spans="2:19" s="14" customFormat="1" ht="18">
      <c r="B12" s="16"/>
      <c r="C12" s="14" t="s">
        <v>20</v>
      </c>
      <c r="D12" s="15">
        <v>350937</v>
      </c>
      <c r="E12" s="15">
        <v>1189178</v>
      </c>
      <c r="F12" s="15">
        <v>1571197</v>
      </c>
      <c r="G12" s="15">
        <v>3778740</v>
      </c>
      <c r="H12" s="15">
        <v>815938</v>
      </c>
      <c r="I12" s="15">
        <v>618866</v>
      </c>
      <c r="J12" s="15">
        <v>25844</v>
      </c>
      <c r="K12" s="15">
        <v>67627</v>
      </c>
      <c r="L12" s="15">
        <v>8418327</v>
      </c>
      <c r="M12" s="101"/>
      <c r="N12" s="102"/>
      <c r="O12" s="101"/>
      <c r="S12" s="16"/>
    </row>
    <row r="13" spans="1:14" ht="18">
      <c r="A13" s="14"/>
      <c r="D13" s="2"/>
      <c r="E13" s="2"/>
      <c r="F13" s="2"/>
      <c r="G13" s="2"/>
      <c r="H13" s="2"/>
      <c r="I13" s="2"/>
      <c r="J13" s="2"/>
      <c r="K13" s="2"/>
      <c r="L13" s="2"/>
      <c r="N13" s="62"/>
    </row>
    <row r="14" spans="1:12" ht="18">
      <c r="A14" s="14"/>
      <c r="C14" s="12" t="s">
        <v>74</v>
      </c>
      <c r="D14" s="13">
        <f aca="true" t="shared" si="1" ref="D14:L14">D8/$L7%</f>
        <v>0.026074064359818763</v>
      </c>
      <c r="E14" s="13">
        <f t="shared" si="1"/>
        <v>0.08887751687478997</v>
      </c>
      <c r="F14" s="13">
        <f t="shared" si="1"/>
        <v>0.07715309704647966</v>
      </c>
      <c r="G14" s="13">
        <f t="shared" si="1"/>
        <v>0.12927746807649548</v>
      </c>
      <c r="H14" s="13">
        <f t="shared" si="1"/>
        <v>0.00857652595343469</v>
      </c>
      <c r="I14" s="13">
        <f t="shared" si="1"/>
        <v>0.12281537649939234</v>
      </c>
      <c r="J14" s="13">
        <f t="shared" si="1"/>
        <v>0.0003444864995146898</v>
      </c>
      <c r="K14" s="13">
        <f t="shared" si="1"/>
        <v>0.00039200187875809527</v>
      </c>
      <c r="L14" s="13">
        <f t="shared" si="1"/>
        <v>0.45351053718868367</v>
      </c>
    </row>
    <row r="15" spans="1:12" ht="18">
      <c r="A15" s="14"/>
      <c r="C15" s="12" t="s">
        <v>75</v>
      </c>
      <c r="D15" s="13">
        <f aca="true" t="shared" si="2" ref="D15:K15">D9/$L12%</f>
        <v>0.14972095999597068</v>
      </c>
      <c r="E15" s="13">
        <f t="shared" si="2"/>
        <v>0.0075905818341340265</v>
      </c>
      <c r="F15" s="13">
        <f t="shared" si="2"/>
        <v>0.02562266825700641</v>
      </c>
      <c r="G15" s="13">
        <f t="shared" si="2"/>
        <v>0.1336488829668888</v>
      </c>
      <c r="H15" s="13">
        <f t="shared" si="2"/>
        <v>0.008778466315219164</v>
      </c>
      <c r="I15" s="13">
        <f t="shared" si="2"/>
        <v>0.12096227670889952</v>
      </c>
      <c r="J15" s="13">
        <f t="shared" si="2"/>
        <v>0</v>
      </c>
      <c r="K15" s="13">
        <f t="shared" si="2"/>
        <v>0.00718670111056508</v>
      </c>
      <c r="L15" s="13">
        <f>L9/$L12%</f>
        <v>0.45351053718868367</v>
      </c>
    </row>
    <row r="16" spans="3:12" ht="18">
      <c r="C16" s="11"/>
      <c r="L16" s="129">
        <f>+(L8/L12)*100</f>
        <v>0.45351053718868367</v>
      </c>
    </row>
    <row r="17" spans="1:20" s="25" customFormat="1" ht="18">
      <c r="A17" s="126"/>
      <c r="B17" s="127"/>
      <c r="C17" s="126"/>
      <c r="D17" s="126">
        <v>1</v>
      </c>
      <c r="E17" s="126" t="s">
        <v>1</v>
      </c>
      <c r="F17" s="126" t="s">
        <v>2</v>
      </c>
      <c r="G17" s="126" t="s">
        <v>3</v>
      </c>
      <c r="H17" s="126" t="s">
        <v>4</v>
      </c>
      <c r="I17" s="126" t="s">
        <v>5</v>
      </c>
      <c r="J17" s="126">
        <v>4</v>
      </c>
      <c r="K17" s="126">
        <v>5</v>
      </c>
      <c r="L17" s="126"/>
      <c r="M17" s="128"/>
      <c r="N17" s="128"/>
      <c r="O17" s="128"/>
      <c r="S17" s="124"/>
      <c r="T17" s="125"/>
    </row>
    <row r="18" spans="1:12" ht="18">
      <c r="A18" s="28"/>
      <c r="B18" s="67"/>
      <c r="C18" s="28"/>
      <c r="D18" s="28" t="s">
        <v>6</v>
      </c>
      <c r="E18" s="28" t="s">
        <v>7</v>
      </c>
      <c r="F18" s="28" t="s">
        <v>8</v>
      </c>
      <c r="G18" s="28" t="s">
        <v>9</v>
      </c>
      <c r="H18" s="28" t="s">
        <v>10</v>
      </c>
      <c r="I18" s="28" t="s">
        <v>11</v>
      </c>
      <c r="J18" s="28" t="s">
        <v>12</v>
      </c>
      <c r="K18" s="28" t="s">
        <v>13</v>
      </c>
      <c r="L18" s="28" t="s">
        <v>14</v>
      </c>
    </row>
    <row r="19" spans="1:19" s="14" customFormat="1" ht="18">
      <c r="A19" s="66">
        <v>10</v>
      </c>
      <c r="B19" s="67" t="s">
        <v>22</v>
      </c>
      <c r="C19" s="66" t="s">
        <v>15</v>
      </c>
      <c r="D19" s="94">
        <v>605517.2150700003</v>
      </c>
      <c r="E19" s="94">
        <v>681259.0756199986</v>
      </c>
      <c r="F19" s="94">
        <v>1095203.9820900003</v>
      </c>
      <c r="G19" s="94">
        <v>623707.6489100005</v>
      </c>
      <c r="H19" s="94">
        <v>18667.16913</v>
      </c>
      <c r="I19" s="94">
        <v>1834.25282</v>
      </c>
      <c r="J19" s="94">
        <v>10838.590799999998</v>
      </c>
      <c r="K19" s="94">
        <v>30172.0595</v>
      </c>
      <c r="L19" s="94">
        <v>3067199.9939399995</v>
      </c>
      <c r="M19" s="101"/>
      <c r="N19" s="102">
        <f>+(L19/$L$301)</f>
        <v>0.009274296640467649</v>
      </c>
      <c r="O19" s="101">
        <f>+(M20*N19)</f>
        <v>0.00581751489209519</v>
      </c>
      <c r="S19" s="16"/>
    </row>
    <row r="20" spans="1:20" ht="18">
      <c r="A20" s="28"/>
      <c r="B20" s="67"/>
      <c r="C20" s="28" t="s">
        <v>16</v>
      </c>
      <c r="D20" s="31">
        <v>4859.601740000002</v>
      </c>
      <c r="E20" s="31">
        <v>9151.72561</v>
      </c>
      <c r="F20" s="31">
        <v>21788.01087</v>
      </c>
      <c r="G20" s="31">
        <v>20987.656839999996</v>
      </c>
      <c r="H20" s="31">
        <v>2337.6169</v>
      </c>
      <c r="I20" s="31">
        <v>20.187179999999998</v>
      </c>
      <c r="J20" s="31">
        <v>243.23226</v>
      </c>
      <c r="K20" s="31">
        <v>161.30714000000003</v>
      </c>
      <c r="L20" s="31">
        <v>59549.33853999999</v>
      </c>
      <c r="M20" s="62">
        <f>+(L20/$L$297)*100</f>
        <v>0.6272728938506161</v>
      </c>
      <c r="S20" s="16"/>
      <c r="T20" s="14"/>
    </row>
    <row r="21" spans="1:20" ht="18">
      <c r="A21" s="28"/>
      <c r="B21" s="67"/>
      <c r="C21" s="28" t="s">
        <v>17</v>
      </c>
      <c r="D21" s="31">
        <v>22581.37943</v>
      </c>
      <c r="E21" s="31">
        <v>5873.444099999999</v>
      </c>
      <c r="F21" s="31">
        <v>7464.261450000001</v>
      </c>
      <c r="G21" s="31">
        <v>20794.554509999994</v>
      </c>
      <c r="H21" s="31">
        <v>1681.56916</v>
      </c>
      <c r="I21" s="31">
        <v>0</v>
      </c>
      <c r="J21" s="31">
        <v>236.61252000000002</v>
      </c>
      <c r="K21" s="31">
        <v>917.5173700000003</v>
      </c>
      <c r="L21" s="31">
        <v>59549.33854</v>
      </c>
      <c r="S21" s="16"/>
      <c r="T21" s="14"/>
    </row>
    <row r="22" spans="1:20" s="4" customFormat="1" ht="18">
      <c r="A22" s="95"/>
      <c r="B22" s="67"/>
      <c r="C22" s="95" t="s">
        <v>18</v>
      </c>
      <c r="D22" s="96">
        <f aca="true" t="shared" si="3" ref="D22:L22">D21-D20</f>
        <v>17721.77769</v>
      </c>
      <c r="E22" s="96">
        <f t="shared" si="3"/>
        <v>-3278.2815100000007</v>
      </c>
      <c r="F22" s="96">
        <f t="shared" si="3"/>
        <v>-14323.749419999996</v>
      </c>
      <c r="G22" s="96">
        <f t="shared" si="3"/>
        <v>-193.10233000000153</v>
      </c>
      <c r="H22" s="96">
        <f t="shared" si="3"/>
        <v>-656.04774</v>
      </c>
      <c r="I22" s="96">
        <f t="shared" si="3"/>
        <v>-20.187179999999998</v>
      </c>
      <c r="J22" s="96">
        <f t="shared" si="3"/>
        <v>-6.619739999999979</v>
      </c>
      <c r="K22" s="96">
        <f t="shared" si="3"/>
        <v>756.2102300000003</v>
      </c>
      <c r="L22" s="95">
        <f t="shared" si="3"/>
        <v>0</v>
      </c>
      <c r="M22" s="103"/>
      <c r="N22" s="103"/>
      <c r="O22" s="103"/>
      <c r="S22" s="16"/>
      <c r="T22" s="14"/>
    </row>
    <row r="23" spans="1:20" s="4" customFormat="1" ht="18">
      <c r="A23" s="95"/>
      <c r="B23" s="67"/>
      <c r="C23" s="95" t="s">
        <v>19</v>
      </c>
      <c r="D23" s="97">
        <f aca="true" t="shared" si="4" ref="D23:L23">D22/D19%</f>
        <v>2.9267173994303843</v>
      </c>
      <c r="E23" s="97">
        <f t="shared" si="4"/>
        <v>-0.4812092238208364</v>
      </c>
      <c r="F23" s="97">
        <f t="shared" si="4"/>
        <v>-1.307861334896326</v>
      </c>
      <c r="G23" s="97">
        <f t="shared" si="4"/>
        <v>-0.030960391513150377</v>
      </c>
      <c r="H23" s="97">
        <f t="shared" si="4"/>
        <v>-3.5144468635346855</v>
      </c>
      <c r="I23" s="97">
        <f t="shared" si="4"/>
        <v>-1.100566932752487</v>
      </c>
      <c r="J23" s="97">
        <f t="shared" si="4"/>
        <v>-0.06107565201188313</v>
      </c>
      <c r="K23" s="97">
        <f t="shared" si="4"/>
        <v>2.506326192283958</v>
      </c>
      <c r="L23" s="95">
        <f t="shared" si="4"/>
        <v>0</v>
      </c>
      <c r="M23" s="103"/>
      <c r="N23" s="103"/>
      <c r="O23" s="103"/>
      <c r="S23" s="16"/>
      <c r="T23" s="14"/>
    </row>
    <row r="24" spans="1:19" s="14" customFormat="1" ht="18">
      <c r="A24" s="66"/>
      <c r="B24" s="67"/>
      <c r="C24" s="66" t="s">
        <v>20</v>
      </c>
      <c r="D24" s="94">
        <v>623238.9927600004</v>
      </c>
      <c r="E24" s="94">
        <v>677980.7941099985</v>
      </c>
      <c r="F24" s="94">
        <v>1080880.2326700003</v>
      </c>
      <c r="G24" s="94">
        <v>623514.5465800005</v>
      </c>
      <c r="H24" s="94">
        <v>18011.121389999997</v>
      </c>
      <c r="I24" s="94">
        <v>1814.06564</v>
      </c>
      <c r="J24" s="94">
        <v>10831.971059999996</v>
      </c>
      <c r="K24" s="94">
        <v>30928.26973</v>
      </c>
      <c r="L24" s="94">
        <v>3067199.9939399995</v>
      </c>
      <c r="M24" s="101"/>
      <c r="N24" s="102"/>
      <c r="O24" s="101"/>
      <c r="S24" s="16"/>
    </row>
    <row r="25" spans="1:20" ht="18">
      <c r="A25" s="28"/>
      <c r="B25" s="67"/>
      <c r="C25" s="28"/>
      <c r="D25" s="31"/>
      <c r="E25" s="31"/>
      <c r="F25" s="31"/>
      <c r="G25" s="31"/>
      <c r="H25" s="31"/>
      <c r="I25" s="31"/>
      <c r="J25" s="31"/>
      <c r="K25" s="31"/>
      <c r="L25" s="31"/>
      <c r="N25" s="62"/>
      <c r="S25" s="16"/>
      <c r="T25" s="14"/>
    </row>
    <row r="26" spans="1:20" ht="18">
      <c r="A26" s="28"/>
      <c r="B26" s="67"/>
      <c r="C26" s="98" t="s">
        <v>74</v>
      </c>
      <c r="D26" s="99">
        <f>D20/$L19%</f>
        <v>0.15843772005742465</v>
      </c>
      <c r="E26" s="99">
        <f>E20/$L19%</f>
        <v>0.2983739445775125</v>
      </c>
      <c r="F26" s="99">
        <f aca="true" t="shared" si="5" ref="F26:L26">F20/$L19%</f>
        <v>0.7103550767164685</v>
      </c>
      <c r="G26" s="99">
        <f t="shared" si="5"/>
        <v>0.6842611137671565</v>
      </c>
      <c r="H26" s="99">
        <f t="shared" si="5"/>
        <v>0.0762133836925708</v>
      </c>
      <c r="I26" s="99">
        <f t="shared" si="5"/>
        <v>0.0006581631468402676</v>
      </c>
      <c r="J26" s="99">
        <f t="shared" si="5"/>
        <v>0.00793010760565221</v>
      </c>
      <c r="K26" s="99">
        <f t="shared" si="5"/>
        <v>0.005259100818945669</v>
      </c>
      <c r="L26" s="99">
        <f t="shared" si="5"/>
        <v>1.9414886103825708</v>
      </c>
      <c r="S26" s="16"/>
      <c r="T26" s="14"/>
    </row>
    <row r="27" spans="1:20" ht="18">
      <c r="A27" s="28"/>
      <c r="B27" s="67"/>
      <c r="C27" s="98" t="s">
        <v>75</v>
      </c>
      <c r="D27" s="99">
        <f>D21/$L24%</f>
        <v>0.7362212922083664</v>
      </c>
      <c r="E27" s="99">
        <f>E21/$L24%</f>
        <v>0.19149204850040488</v>
      </c>
      <c r="F27" s="99">
        <f aca="true" t="shared" si="6" ref="F27:L27">F21/$L24%</f>
        <v>0.24335750732744743</v>
      </c>
      <c r="G27" s="99">
        <f t="shared" si="6"/>
        <v>0.6779653935538831</v>
      </c>
      <c r="H27" s="99">
        <f t="shared" si="6"/>
        <v>0.05482424241400461</v>
      </c>
      <c r="I27" s="99">
        <f t="shared" si="6"/>
        <v>0</v>
      </c>
      <c r="J27" s="99">
        <f t="shared" si="6"/>
        <v>0.007714284052800133</v>
      </c>
      <c r="K27" s="99">
        <f t="shared" si="6"/>
        <v>0.029913842325664425</v>
      </c>
      <c r="L27" s="99">
        <f t="shared" si="6"/>
        <v>1.941488610382571</v>
      </c>
      <c r="S27" s="16"/>
      <c r="T27" s="14"/>
    </row>
    <row r="28" spans="1:20" ht="18">
      <c r="A28" s="28"/>
      <c r="B28" s="67"/>
      <c r="C28" s="100"/>
      <c r="D28" s="28"/>
      <c r="E28" s="28"/>
      <c r="F28" s="28"/>
      <c r="G28" s="28"/>
      <c r="H28" s="28"/>
      <c r="I28" s="28"/>
      <c r="J28" s="28"/>
      <c r="K28" s="28"/>
      <c r="L28" s="51">
        <f>+(L20/L24)*100</f>
        <v>1.9414886103825708</v>
      </c>
      <c r="S28" s="16"/>
      <c r="T28" s="14"/>
    </row>
    <row r="29" spans="2:20" s="25" customFormat="1" ht="18">
      <c r="B29" s="124"/>
      <c r="D29" s="25">
        <v>1</v>
      </c>
      <c r="E29" s="25" t="s">
        <v>1</v>
      </c>
      <c r="F29" s="25" t="s">
        <v>2</v>
      </c>
      <c r="G29" s="25" t="s">
        <v>3</v>
      </c>
      <c r="H29" s="25" t="s">
        <v>4</v>
      </c>
      <c r="I29" s="25" t="s">
        <v>5</v>
      </c>
      <c r="J29" s="25">
        <v>4</v>
      </c>
      <c r="K29" s="25">
        <v>5</v>
      </c>
      <c r="M29" s="128"/>
      <c r="N29" s="128"/>
      <c r="O29" s="128"/>
      <c r="S29" s="124"/>
      <c r="T29" s="125"/>
    </row>
    <row r="30" spans="4:20" ht="18">
      <c r="D30" t="s">
        <v>6</v>
      </c>
      <c r="E30" t="s">
        <v>7</v>
      </c>
      <c r="F30" t="s">
        <v>8</v>
      </c>
      <c r="G30" t="s">
        <v>9</v>
      </c>
      <c r="H30" t="s">
        <v>10</v>
      </c>
      <c r="I30" t="s">
        <v>11</v>
      </c>
      <c r="J30" t="s">
        <v>12</v>
      </c>
      <c r="K30" t="s">
        <v>13</v>
      </c>
      <c r="L30" t="s">
        <v>14</v>
      </c>
      <c r="S30" s="16"/>
      <c r="T30" s="14"/>
    </row>
    <row r="31" spans="1:19" s="14" customFormat="1" ht="18">
      <c r="A31" s="14">
        <v>10</v>
      </c>
      <c r="B31" s="16" t="s">
        <v>27</v>
      </c>
      <c r="C31" s="14" t="s">
        <v>15</v>
      </c>
      <c r="D31" s="15">
        <v>541021.3725000005</v>
      </c>
      <c r="E31" s="15">
        <v>4124942.029429994</v>
      </c>
      <c r="F31" s="15">
        <v>1601417.7297199978</v>
      </c>
      <c r="G31" s="15">
        <v>4202067.518810004</v>
      </c>
      <c r="H31" s="15">
        <v>429723.97093999904</v>
      </c>
      <c r="I31" s="15">
        <v>58168.43536000004</v>
      </c>
      <c r="J31" s="15">
        <v>11200.956720000006</v>
      </c>
      <c r="K31" s="15">
        <v>117897.11750000005</v>
      </c>
      <c r="L31" s="15">
        <v>11086439.130979996</v>
      </c>
      <c r="M31" s="101"/>
      <c r="N31" s="102">
        <f>+(L31/$L$301)</f>
        <v>0.03352208052632391</v>
      </c>
      <c r="O31" s="101">
        <f>+(M32*N31)</f>
        <v>0.04290934585227513</v>
      </c>
      <c r="S31" s="16"/>
    </row>
    <row r="32" spans="3:20" ht="18">
      <c r="C32" t="s">
        <v>16</v>
      </c>
      <c r="D32" s="2">
        <v>447.22155000000004</v>
      </c>
      <c r="E32" s="2">
        <v>39762.46231</v>
      </c>
      <c r="F32" s="2">
        <v>11153.490719999998</v>
      </c>
      <c r="G32" s="2">
        <v>65558.40959000001</v>
      </c>
      <c r="H32" s="2">
        <v>2101.36408</v>
      </c>
      <c r="I32" s="2">
        <v>2156.21156</v>
      </c>
      <c r="J32" s="2">
        <v>0</v>
      </c>
      <c r="K32" s="2">
        <v>339.04630000000003</v>
      </c>
      <c r="L32" s="2">
        <v>121518.20611000001</v>
      </c>
      <c r="M32" s="62">
        <f>+(L32/$L$297)*100</f>
        <v>1.2800323004587877</v>
      </c>
      <c r="S32" s="16"/>
      <c r="T32" s="14"/>
    </row>
    <row r="33" spans="3:20" ht="18">
      <c r="C33" t="s">
        <v>17</v>
      </c>
      <c r="D33" s="2">
        <v>3508.86238</v>
      </c>
      <c r="E33" s="2">
        <v>37298.90532</v>
      </c>
      <c r="F33" s="2">
        <v>10475.561130000002</v>
      </c>
      <c r="G33" s="2">
        <v>68617.20739000001</v>
      </c>
      <c r="H33" s="2">
        <v>224.59747000000002</v>
      </c>
      <c r="I33" s="2">
        <v>949.6105300000002</v>
      </c>
      <c r="J33" s="2">
        <v>312.89239000000003</v>
      </c>
      <c r="K33" s="2">
        <v>130.5695</v>
      </c>
      <c r="L33" s="2">
        <v>121518.20611</v>
      </c>
      <c r="S33" s="16"/>
      <c r="T33" s="14"/>
    </row>
    <row r="34" spans="2:20" s="4" customFormat="1" ht="18">
      <c r="B34" s="16"/>
      <c r="C34" s="4" t="s">
        <v>18</v>
      </c>
      <c r="D34" s="6">
        <f aca="true" t="shared" si="7" ref="D34:L34">D33-D32</f>
        <v>3061.64083</v>
      </c>
      <c r="E34" s="6">
        <f t="shared" si="7"/>
        <v>-2463.5569900000046</v>
      </c>
      <c r="F34" s="6">
        <f t="shared" si="7"/>
        <v>-677.9295899999961</v>
      </c>
      <c r="G34" s="6">
        <f t="shared" si="7"/>
        <v>3058.7978000000003</v>
      </c>
      <c r="H34" s="6">
        <f t="shared" si="7"/>
        <v>-1876.76661</v>
      </c>
      <c r="I34" s="6">
        <f t="shared" si="7"/>
        <v>-1206.60103</v>
      </c>
      <c r="J34" s="6">
        <f t="shared" si="7"/>
        <v>312.89239000000003</v>
      </c>
      <c r="K34" s="6">
        <f t="shared" si="7"/>
        <v>-208.47680000000003</v>
      </c>
      <c r="L34" s="4">
        <f t="shared" si="7"/>
        <v>0</v>
      </c>
      <c r="M34" s="103"/>
      <c r="N34" s="103"/>
      <c r="O34" s="103"/>
      <c r="S34" s="16"/>
      <c r="T34" s="14"/>
    </row>
    <row r="35" spans="2:20" s="4" customFormat="1" ht="18">
      <c r="B35" s="16"/>
      <c r="C35" s="4" t="s">
        <v>19</v>
      </c>
      <c r="D35" s="5">
        <f aca="true" t="shared" si="8" ref="D35:L35">D34/D31%</f>
        <v>0.5659001632139767</v>
      </c>
      <c r="E35" s="5">
        <f t="shared" si="8"/>
        <v>-0.05972343301853461</v>
      </c>
      <c r="F35" s="5">
        <f t="shared" si="8"/>
        <v>-0.04233308882614467</v>
      </c>
      <c r="G35" s="5">
        <f t="shared" si="8"/>
        <v>0.07279268565551823</v>
      </c>
      <c r="H35" s="5">
        <f t="shared" si="8"/>
        <v>-0.4367377053448216</v>
      </c>
      <c r="I35" s="5">
        <f t="shared" si="8"/>
        <v>-2.0743226503041345</v>
      </c>
      <c r="J35" s="5">
        <f t="shared" si="8"/>
        <v>2.7934434336426923</v>
      </c>
      <c r="K35" s="5">
        <f t="shared" si="8"/>
        <v>-0.1768294292691252</v>
      </c>
      <c r="L35" s="4">
        <f t="shared" si="8"/>
        <v>0</v>
      </c>
      <c r="M35" s="103"/>
      <c r="N35" s="103"/>
      <c r="O35" s="103"/>
      <c r="S35" s="16"/>
      <c r="T35" s="14"/>
    </row>
    <row r="36" spans="2:19" s="14" customFormat="1" ht="18">
      <c r="B36" s="16"/>
      <c r="C36" s="14" t="s">
        <v>20</v>
      </c>
      <c r="D36" s="15">
        <v>544083.0133300006</v>
      </c>
      <c r="E36" s="15">
        <v>4122478.4724399936</v>
      </c>
      <c r="F36" s="15">
        <v>1600739.8001299975</v>
      </c>
      <c r="G36" s="15">
        <v>4205126.316610004</v>
      </c>
      <c r="H36" s="15">
        <v>427847.204329999</v>
      </c>
      <c r="I36" s="15">
        <v>56961.83433000004</v>
      </c>
      <c r="J36" s="15">
        <v>11513.849110000006</v>
      </c>
      <c r="K36" s="15">
        <v>117688.64070000005</v>
      </c>
      <c r="L36" s="15">
        <v>11086439.130979994</v>
      </c>
      <c r="M36" s="101"/>
      <c r="N36" s="102"/>
      <c r="O36" s="101"/>
      <c r="S36" s="16"/>
    </row>
    <row r="37" spans="4:14" ht="18">
      <c r="D37" s="2"/>
      <c r="E37" s="2"/>
      <c r="F37" s="2"/>
      <c r="G37" s="2"/>
      <c r="H37" s="2"/>
      <c r="I37" s="2"/>
      <c r="J37" s="2"/>
      <c r="K37" s="2"/>
      <c r="L37" s="2"/>
      <c r="N37" s="62"/>
    </row>
    <row r="38" spans="3:12" ht="18">
      <c r="C38" s="12" t="s">
        <v>74</v>
      </c>
      <c r="D38" s="13">
        <f aca="true" t="shared" si="9" ref="D38:L38">D32/$L31%</f>
        <v>0.0040339512508599995</v>
      </c>
      <c r="E38" s="13">
        <f t="shared" si="9"/>
        <v>0.35865855429528853</v>
      </c>
      <c r="F38" s="13">
        <f t="shared" si="9"/>
        <v>0.1006048072625288</v>
      </c>
      <c r="G38" s="13">
        <f t="shared" si="9"/>
        <v>0.591338741100407</v>
      </c>
      <c r="H38" s="13">
        <f t="shared" si="9"/>
        <v>0.018954364473331552</v>
      </c>
      <c r="I38" s="13">
        <f t="shared" si="9"/>
        <v>0.01944909032129778</v>
      </c>
      <c r="J38" s="13">
        <f t="shared" si="9"/>
        <v>0</v>
      </c>
      <c r="K38" s="13">
        <f t="shared" si="9"/>
        <v>0.0030582073828608097</v>
      </c>
      <c r="L38" s="13">
        <f t="shared" si="9"/>
        <v>1.0960977160865746</v>
      </c>
    </row>
    <row r="39" spans="3:12" ht="18">
      <c r="C39" s="12" t="s">
        <v>75</v>
      </c>
      <c r="D39" s="13">
        <f aca="true" t="shared" si="10" ref="D39:L39">D33/$L36%</f>
        <v>0.03165003964343086</v>
      </c>
      <c r="E39" s="13">
        <f t="shared" si="10"/>
        <v>0.3364371993507976</v>
      </c>
      <c r="F39" s="13">
        <f t="shared" si="10"/>
        <v>0.09448986285169823</v>
      </c>
      <c r="G39" s="13">
        <f t="shared" si="10"/>
        <v>0.618929185280563</v>
      </c>
      <c r="H39" s="13">
        <f t="shared" si="10"/>
        <v>0.0020258756427244872</v>
      </c>
      <c r="I39" s="13">
        <f t="shared" si="10"/>
        <v>0.008565514307893544</v>
      </c>
      <c r="J39" s="13">
        <f t="shared" si="10"/>
        <v>0.0028222983620200663</v>
      </c>
      <c r="K39" s="13">
        <f t="shared" si="10"/>
        <v>0.0011777406474468076</v>
      </c>
      <c r="L39" s="13">
        <f t="shared" si="10"/>
        <v>1.0960977160865746</v>
      </c>
    </row>
    <row r="40" spans="3:12" ht="18">
      <c r="C40" s="11"/>
      <c r="L40" s="61">
        <f>+(L32/L36)*100</f>
        <v>1.0960977160865746</v>
      </c>
    </row>
    <row r="41" spans="1:15" s="25" customFormat="1" ht="18">
      <c r="A41" s="126"/>
      <c r="B41" s="127"/>
      <c r="C41" s="126"/>
      <c r="D41" s="126">
        <v>1</v>
      </c>
      <c r="E41" s="126" t="s">
        <v>1</v>
      </c>
      <c r="F41" s="126" t="s">
        <v>2</v>
      </c>
      <c r="G41" s="126" t="s">
        <v>3</v>
      </c>
      <c r="H41" s="126" t="s">
        <v>4</v>
      </c>
      <c r="I41" s="126" t="s">
        <v>5</v>
      </c>
      <c r="J41" s="126">
        <v>4</v>
      </c>
      <c r="K41" s="126">
        <v>5</v>
      </c>
      <c r="L41" s="126"/>
      <c r="M41" s="128"/>
      <c r="N41" s="128"/>
      <c r="O41" s="128"/>
    </row>
    <row r="42" spans="1:12" ht="18">
      <c r="A42" s="28"/>
      <c r="B42" s="67"/>
      <c r="C42" s="28"/>
      <c r="D42" s="28" t="s">
        <v>6</v>
      </c>
      <c r="E42" s="28" t="s">
        <v>7</v>
      </c>
      <c r="F42" s="28" t="s">
        <v>8</v>
      </c>
      <c r="G42" s="28" t="s">
        <v>9</v>
      </c>
      <c r="H42" s="28" t="s">
        <v>10</v>
      </c>
      <c r="I42" s="28" t="s">
        <v>11</v>
      </c>
      <c r="J42" s="28" t="s">
        <v>12</v>
      </c>
      <c r="K42" s="28" t="s">
        <v>13</v>
      </c>
      <c r="L42" s="28" t="s">
        <v>14</v>
      </c>
    </row>
    <row r="43" spans="1:15" s="14" customFormat="1" ht="18">
      <c r="A43" s="66">
        <v>9</v>
      </c>
      <c r="B43" s="67" t="s">
        <v>28</v>
      </c>
      <c r="C43" s="66" t="s">
        <v>15</v>
      </c>
      <c r="D43" s="94">
        <v>475426.17903999996</v>
      </c>
      <c r="E43" s="94">
        <v>3594666.8436299968</v>
      </c>
      <c r="F43" s="94">
        <v>967198.4094699998</v>
      </c>
      <c r="G43" s="94">
        <v>2728530.5562399975</v>
      </c>
      <c r="H43" s="94">
        <v>42518.52985000001</v>
      </c>
      <c r="I43" s="94">
        <v>427.86190999999997</v>
      </c>
      <c r="J43" s="94">
        <v>8920.183080000003</v>
      </c>
      <c r="K43" s="94">
        <v>53359.95567999997</v>
      </c>
      <c r="L43" s="94">
        <v>7871048.518899994</v>
      </c>
      <c r="M43" s="101"/>
      <c r="N43" s="102">
        <f>+(L43/$L$301)</f>
        <v>0.02379969971961994</v>
      </c>
      <c r="O43" s="101">
        <f>+(M44*N43)</f>
        <v>0.12872171629885443</v>
      </c>
    </row>
    <row r="44" spans="1:13" ht="18">
      <c r="A44" s="28"/>
      <c r="B44" s="67"/>
      <c r="C44" s="28" t="s">
        <v>16</v>
      </c>
      <c r="D44" s="31">
        <v>11500.29999</v>
      </c>
      <c r="E44" s="31">
        <v>304166.0249300001</v>
      </c>
      <c r="F44" s="31">
        <v>14124.991480000002</v>
      </c>
      <c r="G44" s="31">
        <v>180619.50591999985</v>
      </c>
      <c r="H44" s="31">
        <v>2560.61863</v>
      </c>
      <c r="I44" s="31">
        <v>117.03338</v>
      </c>
      <c r="J44" s="31">
        <v>183.42942</v>
      </c>
      <c r="K44" s="31">
        <v>181.17824</v>
      </c>
      <c r="L44" s="31">
        <v>513453.08198999986</v>
      </c>
      <c r="M44" s="62">
        <f>+(L44/$L$297)*100</f>
        <v>5.408543713378834</v>
      </c>
    </row>
    <row r="45" spans="1:12" ht="18">
      <c r="A45" s="28"/>
      <c r="B45" s="67"/>
      <c r="C45" s="28" t="s">
        <v>17</v>
      </c>
      <c r="D45" s="31">
        <v>16507.550069999998</v>
      </c>
      <c r="E45" s="31">
        <v>15647.442299999995</v>
      </c>
      <c r="F45" s="31">
        <v>292954.85247</v>
      </c>
      <c r="G45" s="31">
        <v>184988.53474999985</v>
      </c>
      <c r="H45" s="31">
        <v>1354.63218</v>
      </c>
      <c r="I45" s="31">
        <v>0</v>
      </c>
      <c r="J45" s="31">
        <v>127.3621</v>
      </c>
      <c r="K45" s="31">
        <v>1872.7081200000005</v>
      </c>
      <c r="L45" s="31">
        <v>513453.08198999986</v>
      </c>
    </row>
    <row r="46" spans="1:15" s="4" customFormat="1" ht="18">
      <c r="A46" s="95"/>
      <c r="B46" s="67"/>
      <c r="C46" s="95" t="s">
        <v>18</v>
      </c>
      <c r="D46" s="96">
        <f aca="true" t="shared" si="11" ref="D46:L46">D45-D44</f>
        <v>5007.250079999998</v>
      </c>
      <c r="E46" s="96">
        <f t="shared" si="11"/>
        <v>-288518.5826300001</v>
      </c>
      <c r="F46" s="96">
        <f t="shared" si="11"/>
        <v>278829.86098999996</v>
      </c>
      <c r="G46" s="96">
        <f t="shared" si="11"/>
        <v>4369.028829999996</v>
      </c>
      <c r="H46" s="96">
        <f t="shared" si="11"/>
        <v>-1205.9864499999999</v>
      </c>
      <c r="I46" s="96">
        <f t="shared" si="11"/>
        <v>-117.03338</v>
      </c>
      <c r="J46" s="96">
        <f t="shared" si="11"/>
        <v>-56.067319999999995</v>
      </c>
      <c r="K46" s="96">
        <f t="shared" si="11"/>
        <v>1691.5298800000005</v>
      </c>
      <c r="L46" s="95">
        <f t="shared" si="11"/>
        <v>0</v>
      </c>
      <c r="M46" s="103"/>
      <c r="N46" s="103"/>
      <c r="O46" s="103"/>
    </row>
    <row r="47" spans="1:15" s="4" customFormat="1" ht="18">
      <c r="A47" s="95"/>
      <c r="B47" s="67"/>
      <c r="C47" s="95" t="s">
        <v>19</v>
      </c>
      <c r="D47" s="97">
        <f aca="true" t="shared" si="12" ref="D47:L47">D46/D43%</f>
        <v>1.0532129488769093</v>
      </c>
      <c r="E47" s="97">
        <f t="shared" si="12"/>
        <v>-8.026295486639475</v>
      </c>
      <c r="F47" s="97">
        <f t="shared" si="12"/>
        <v>28.82861037197028</v>
      </c>
      <c r="G47" s="97">
        <f t="shared" si="12"/>
        <v>0.16012387400274003</v>
      </c>
      <c r="H47" s="97">
        <f t="shared" si="12"/>
        <v>-2.836378525444241</v>
      </c>
      <c r="I47" s="97">
        <f t="shared" si="12"/>
        <v>-27.353072864093</v>
      </c>
      <c r="J47" s="97">
        <f t="shared" si="12"/>
        <v>-0.6285444984387022</v>
      </c>
      <c r="K47" s="97">
        <f t="shared" si="12"/>
        <v>3.170036141229421</v>
      </c>
      <c r="L47" s="95">
        <f t="shared" si="12"/>
        <v>0</v>
      </c>
      <c r="M47" s="103"/>
      <c r="N47" s="103"/>
      <c r="O47" s="103"/>
    </row>
    <row r="48" spans="1:15" s="14" customFormat="1" ht="18">
      <c r="A48" s="66"/>
      <c r="B48" s="67"/>
      <c r="C48" s="66" t="s">
        <v>20</v>
      </c>
      <c r="D48" s="94">
        <v>480433.4291199999</v>
      </c>
      <c r="E48" s="94">
        <v>3306148.2609999967</v>
      </c>
      <c r="F48" s="94">
        <v>1246028.2704599998</v>
      </c>
      <c r="G48" s="94">
        <v>2732899.5850699972</v>
      </c>
      <c r="H48" s="94">
        <v>41312.54340000002</v>
      </c>
      <c r="I48" s="94">
        <v>310.82852999999994</v>
      </c>
      <c r="J48" s="94">
        <v>8864.115760000002</v>
      </c>
      <c r="K48" s="94">
        <v>55051.48555999997</v>
      </c>
      <c r="L48" s="94">
        <v>7871048.518899994</v>
      </c>
      <c r="M48" s="101"/>
      <c r="N48" s="102"/>
      <c r="O48" s="101"/>
    </row>
    <row r="49" spans="1:14" ht="18">
      <c r="A49" s="28"/>
      <c r="B49" s="67"/>
      <c r="C49" s="28"/>
      <c r="D49" s="31"/>
      <c r="E49" s="31"/>
      <c r="F49" s="31"/>
      <c r="G49" s="31"/>
      <c r="H49" s="31"/>
      <c r="I49" s="31"/>
      <c r="J49" s="31"/>
      <c r="K49" s="31"/>
      <c r="L49" s="31"/>
      <c r="N49" s="62"/>
    </row>
    <row r="50" spans="1:12" ht="18">
      <c r="A50" s="28"/>
      <c r="B50" s="67"/>
      <c r="C50" s="98" t="s">
        <v>74</v>
      </c>
      <c r="D50" s="99">
        <f aca="true" t="shared" si="13" ref="D50:L50">D44/$L43%</f>
        <v>0.146108869261642</v>
      </c>
      <c r="E50" s="99">
        <f t="shared" si="13"/>
        <v>3.8643647564823844</v>
      </c>
      <c r="F50" s="99">
        <f t="shared" si="13"/>
        <v>0.17945501728369498</v>
      </c>
      <c r="G50" s="99">
        <f t="shared" si="13"/>
        <v>2.294732467806488</v>
      </c>
      <c r="H50" s="99">
        <f t="shared" si="13"/>
        <v>0.03253211594175073</v>
      </c>
      <c r="I50" s="99">
        <f t="shared" si="13"/>
        <v>0.0014868842406317146</v>
      </c>
      <c r="J50" s="99">
        <f t="shared" si="13"/>
        <v>0.0023304318295021115</v>
      </c>
      <c r="K50" s="99">
        <f t="shared" si="13"/>
        <v>0.0023018310656446094</v>
      </c>
      <c r="L50" s="99">
        <f t="shared" si="13"/>
        <v>6.523312373911738</v>
      </c>
    </row>
    <row r="51" spans="1:12" ht="18">
      <c r="A51" s="28"/>
      <c r="B51" s="67"/>
      <c r="C51" s="98" t="s">
        <v>75</v>
      </c>
      <c r="D51" s="99">
        <f aca="true" t="shared" si="14" ref="D51:L51">D45/$L48%</f>
        <v>0.20972491822864514</v>
      </c>
      <c r="E51" s="99">
        <f t="shared" si="14"/>
        <v>0.1987974316563707</v>
      </c>
      <c r="F51" s="99">
        <f t="shared" si="14"/>
        <v>3.721929191092592</v>
      </c>
      <c r="G51" s="99">
        <f t="shared" si="14"/>
        <v>2.350240051319778</v>
      </c>
      <c r="H51" s="99">
        <f t="shared" si="14"/>
        <v>0.017210314188093895</v>
      </c>
      <c r="I51" s="99">
        <f t="shared" si="14"/>
        <v>0</v>
      </c>
      <c r="J51" s="99">
        <f t="shared" si="14"/>
        <v>0.0016181084349077203</v>
      </c>
      <c r="K51" s="99">
        <f t="shared" si="14"/>
        <v>0.023792358991349703</v>
      </c>
      <c r="L51" s="99">
        <f t="shared" si="14"/>
        <v>6.523312373911738</v>
      </c>
    </row>
    <row r="52" spans="1:12" ht="18">
      <c r="A52" s="28"/>
      <c r="B52" s="67"/>
      <c r="C52" s="100"/>
      <c r="D52" s="28"/>
      <c r="E52" s="28"/>
      <c r="F52" s="28"/>
      <c r="G52" s="28"/>
      <c r="H52" s="28"/>
      <c r="I52" s="28"/>
      <c r="J52" s="28"/>
      <c r="K52" s="28"/>
      <c r="L52" s="51">
        <f>+(L44/L48)*100</f>
        <v>6.523312373911738</v>
      </c>
    </row>
    <row r="53" spans="2:20" s="25" customFormat="1" ht="18">
      <c r="B53" s="124"/>
      <c r="D53" s="25">
        <v>1</v>
      </c>
      <c r="E53" s="25" t="s">
        <v>1</v>
      </c>
      <c r="F53" s="25" t="s">
        <v>2</v>
      </c>
      <c r="G53" s="25" t="s">
        <v>3</v>
      </c>
      <c r="H53" s="25" t="s">
        <v>4</v>
      </c>
      <c r="I53" s="25" t="s">
        <v>5</v>
      </c>
      <c r="J53" s="25">
        <v>4</v>
      </c>
      <c r="K53" s="25">
        <v>5</v>
      </c>
      <c r="M53" s="128"/>
      <c r="N53" s="128"/>
      <c r="O53" s="128"/>
      <c r="S53" s="124"/>
      <c r="T53" s="125"/>
    </row>
    <row r="54" spans="4:20" ht="18">
      <c r="D54" t="s">
        <v>6</v>
      </c>
      <c r="E54" t="s">
        <v>7</v>
      </c>
      <c r="F54" t="s">
        <v>8</v>
      </c>
      <c r="G54" t="s">
        <v>9</v>
      </c>
      <c r="H54" t="s">
        <v>10</v>
      </c>
      <c r="I54" t="s">
        <v>11</v>
      </c>
      <c r="J54" t="s">
        <v>12</v>
      </c>
      <c r="K54" t="s">
        <v>13</v>
      </c>
      <c r="L54" t="s">
        <v>14</v>
      </c>
      <c r="S54" s="16"/>
      <c r="T54" s="14"/>
    </row>
    <row r="55" spans="1:19" s="14" customFormat="1" ht="18">
      <c r="A55" s="14">
        <v>10</v>
      </c>
      <c r="B55" s="16" t="s">
        <v>29</v>
      </c>
      <c r="C55" s="14" t="s">
        <v>15</v>
      </c>
      <c r="D55" s="15">
        <v>2723206.989690008</v>
      </c>
      <c r="E55" s="15">
        <v>14172990.811750012</v>
      </c>
      <c r="F55" s="15">
        <v>7338517.551639976</v>
      </c>
      <c r="G55" s="15">
        <v>10476805.243959978</v>
      </c>
      <c r="H55" s="15">
        <v>251836.68717999986</v>
      </c>
      <c r="I55" s="15">
        <v>73063.22770999999</v>
      </c>
      <c r="J55" s="15">
        <v>431882.54798000003</v>
      </c>
      <c r="K55" s="15">
        <v>881829.2982000003</v>
      </c>
      <c r="L55" s="15">
        <v>36350132.35810998</v>
      </c>
      <c r="M55" s="101"/>
      <c r="N55" s="102">
        <f>+(L55/$L$301)</f>
        <v>0.10991194283888897</v>
      </c>
      <c r="O55" s="101">
        <f>+(M56*N55)</f>
        <v>1.0018924526949347</v>
      </c>
      <c r="S55" s="16"/>
    </row>
    <row r="56" spans="3:20" ht="18">
      <c r="C56" t="s">
        <v>16</v>
      </c>
      <c r="D56" s="2">
        <v>57262.635019999994</v>
      </c>
      <c r="E56" s="2">
        <v>414096.2336800003</v>
      </c>
      <c r="F56" s="2">
        <v>193803.82784999983</v>
      </c>
      <c r="G56" s="2">
        <v>124796.39215999999</v>
      </c>
      <c r="H56" s="2">
        <v>35498.479199999994</v>
      </c>
      <c r="I56" s="2">
        <v>17383.60539</v>
      </c>
      <c r="J56" s="2">
        <v>11377.360499999997</v>
      </c>
      <c r="K56" s="2">
        <v>11141.116680000001</v>
      </c>
      <c r="L56" s="2">
        <v>865359.65048</v>
      </c>
      <c r="M56" s="62">
        <f>+(L56/$L$297)*100</f>
        <v>9.115410271325363</v>
      </c>
      <c r="S56" s="16"/>
      <c r="T56" s="14"/>
    </row>
    <row r="57" spans="3:20" ht="18">
      <c r="C57" t="s">
        <v>17</v>
      </c>
      <c r="D57" s="2">
        <v>216013.62673</v>
      </c>
      <c r="E57" s="2">
        <v>121437.36396999992</v>
      </c>
      <c r="F57" s="2">
        <v>281696.6928900002</v>
      </c>
      <c r="G57" s="2">
        <v>173985.87415999995</v>
      </c>
      <c r="H57" s="2">
        <v>13668.961979999998</v>
      </c>
      <c r="I57" s="2">
        <v>19811.66211</v>
      </c>
      <c r="J57" s="2">
        <v>13830.195440000001</v>
      </c>
      <c r="K57" s="2">
        <v>24915.273199999996</v>
      </c>
      <c r="L57" s="2">
        <v>865359.6504800001</v>
      </c>
      <c r="S57" s="16"/>
      <c r="T57" s="14"/>
    </row>
    <row r="58" spans="2:20" s="4" customFormat="1" ht="18">
      <c r="B58" s="16"/>
      <c r="C58" s="4" t="s">
        <v>18</v>
      </c>
      <c r="D58" s="6">
        <f aca="true" t="shared" si="15" ref="D58:L58">D57-D56</f>
        <v>158750.99171</v>
      </c>
      <c r="E58" s="6">
        <f t="shared" si="15"/>
        <v>-292658.86971000035</v>
      </c>
      <c r="F58" s="6">
        <f t="shared" si="15"/>
        <v>87892.86504000035</v>
      </c>
      <c r="G58" s="6">
        <f t="shared" si="15"/>
        <v>49189.48199999996</v>
      </c>
      <c r="H58" s="6">
        <f t="shared" si="15"/>
        <v>-21829.517219999994</v>
      </c>
      <c r="I58" s="6">
        <f t="shared" si="15"/>
        <v>2428.0567200000005</v>
      </c>
      <c r="J58" s="6">
        <f t="shared" si="15"/>
        <v>2452.8349400000043</v>
      </c>
      <c r="K58" s="6">
        <f t="shared" si="15"/>
        <v>13774.156519999995</v>
      </c>
      <c r="L58" s="4">
        <f t="shared" si="15"/>
        <v>0</v>
      </c>
      <c r="M58" s="103"/>
      <c r="N58" s="103"/>
      <c r="O58" s="103"/>
      <c r="S58" s="16"/>
      <c r="T58" s="14"/>
    </row>
    <row r="59" spans="2:20" s="4" customFormat="1" ht="18">
      <c r="B59" s="16"/>
      <c r="C59" s="4" t="s">
        <v>19</v>
      </c>
      <c r="D59" s="5">
        <f aca="true" t="shared" si="16" ref="D59:L59">D58/D55%</f>
        <v>5.829560232146407</v>
      </c>
      <c r="E59" s="5">
        <f t="shared" si="16"/>
        <v>-2.0649055206285305</v>
      </c>
      <c r="F59" s="5">
        <f t="shared" si="16"/>
        <v>1.1976923734461669</v>
      </c>
      <c r="G59" s="5">
        <f t="shared" si="16"/>
        <v>0.46950841267530835</v>
      </c>
      <c r="H59" s="5">
        <f t="shared" si="16"/>
        <v>-8.668124356479238</v>
      </c>
      <c r="I59" s="5">
        <f t="shared" si="16"/>
        <v>3.323226739499326</v>
      </c>
      <c r="J59" s="5">
        <f t="shared" si="16"/>
        <v>0.567940277159241</v>
      </c>
      <c r="K59" s="5">
        <f t="shared" si="16"/>
        <v>1.5619980588211297</v>
      </c>
      <c r="L59" s="4">
        <f t="shared" si="16"/>
        <v>0</v>
      </c>
      <c r="M59" s="103"/>
      <c r="N59" s="103"/>
      <c r="O59" s="103"/>
      <c r="S59" s="16"/>
      <c r="T59" s="14"/>
    </row>
    <row r="60" spans="2:19" s="14" customFormat="1" ht="18">
      <c r="B60" s="16"/>
      <c r="C60" s="14" t="s">
        <v>20</v>
      </c>
      <c r="D60" s="15">
        <v>2881957.981400008</v>
      </c>
      <c r="E60" s="15">
        <v>13880331.94204001</v>
      </c>
      <c r="F60" s="15">
        <v>7426410.4166799765</v>
      </c>
      <c r="G60" s="15">
        <v>10525994.725959977</v>
      </c>
      <c r="H60" s="15">
        <v>230007.16995999988</v>
      </c>
      <c r="I60" s="15">
        <v>75491.28443</v>
      </c>
      <c r="J60" s="15">
        <v>434335.38292000006</v>
      </c>
      <c r="K60" s="15">
        <v>895603.4547200003</v>
      </c>
      <c r="L60" s="15">
        <v>36350132.358109966</v>
      </c>
      <c r="M60" s="101"/>
      <c r="N60" s="102"/>
      <c r="O60" s="101"/>
      <c r="S60" s="16"/>
    </row>
    <row r="61" spans="4:14" ht="18">
      <c r="D61" s="2"/>
      <c r="E61" s="2"/>
      <c r="F61" s="2"/>
      <c r="G61" s="2"/>
      <c r="H61" s="2"/>
      <c r="I61" s="2"/>
      <c r="J61" s="2"/>
      <c r="K61" s="2"/>
      <c r="L61" s="2"/>
      <c r="N61" s="62"/>
    </row>
    <row r="62" spans="3:12" ht="18">
      <c r="C62" s="12" t="s">
        <v>74</v>
      </c>
      <c r="D62" s="13">
        <f aca="true" t="shared" si="17" ref="D62:L62">D56/$L55%</f>
        <v>0.1575307469471271</v>
      </c>
      <c r="E62" s="13">
        <f t="shared" si="17"/>
        <v>1.1391876915342576</v>
      </c>
      <c r="F62" s="13">
        <f t="shared" si="17"/>
        <v>0.5331585204166686</v>
      </c>
      <c r="G62" s="13">
        <f t="shared" si="17"/>
        <v>0.34331757290605025</v>
      </c>
      <c r="H62" s="13">
        <f t="shared" si="17"/>
        <v>0.09765708374946268</v>
      </c>
      <c r="I62" s="13">
        <f t="shared" si="17"/>
        <v>0.04782267425808036</v>
      </c>
      <c r="J62" s="13">
        <f t="shared" si="17"/>
        <v>0.031299364711836114</v>
      </c>
      <c r="K62" s="13">
        <f t="shared" si="17"/>
        <v>0.03064945285547038</v>
      </c>
      <c r="L62" s="13">
        <f t="shared" si="17"/>
        <v>2.3806231073789528</v>
      </c>
    </row>
    <row r="63" spans="3:12" ht="18">
      <c r="C63" s="12" t="s">
        <v>75</v>
      </c>
      <c r="D63" s="13">
        <f aca="true" t="shared" si="18" ref="D63:L63">D57/$L60%</f>
        <v>0.5942581573071104</v>
      </c>
      <c r="E63" s="13">
        <f t="shared" si="18"/>
        <v>0.3340768137338196</v>
      </c>
      <c r="F63" s="13">
        <f t="shared" si="18"/>
        <v>0.7749536923684727</v>
      </c>
      <c r="G63" s="13">
        <f t="shared" si="18"/>
        <v>0.4786389013551487</v>
      </c>
      <c r="H63" s="13">
        <f t="shared" si="18"/>
        <v>0.037603609927297436</v>
      </c>
      <c r="I63" s="13">
        <f t="shared" si="18"/>
        <v>0.05450231078891761</v>
      </c>
      <c r="J63" s="13">
        <f t="shared" si="18"/>
        <v>0.038047166661593704</v>
      </c>
      <c r="K63" s="13">
        <f t="shared" si="18"/>
        <v>0.06854245523659346</v>
      </c>
      <c r="L63" s="13">
        <f t="shared" si="18"/>
        <v>2.3806231073789537</v>
      </c>
    </row>
    <row r="64" spans="3:12" ht="18">
      <c r="C64" s="11"/>
      <c r="L64" s="61">
        <f>+(L56/L60)*100</f>
        <v>2.380623107378953</v>
      </c>
    </row>
    <row r="65" spans="1:15" s="25" customFormat="1" ht="18">
      <c r="A65" s="126"/>
      <c r="B65" s="127"/>
      <c r="C65" s="126"/>
      <c r="D65" s="126">
        <v>1</v>
      </c>
      <c r="E65" s="126" t="s">
        <v>1</v>
      </c>
      <c r="F65" s="126" t="s">
        <v>2</v>
      </c>
      <c r="G65" s="126" t="s">
        <v>3</v>
      </c>
      <c r="H65" s="126" t="s">
        <v>4</v>
      </c>
      <c r="I65" s="126" t="s">
        <v>5</v>
      </c>
      <c r="J65" s="126">
        <v>4</v>
      </c>
      <c r="K65" s="126">
        <v>5</v>
      </c>
      <c r="L65" s="126"/>
      <c r="M65" s="128"/>
      <c r="N65" s="128"/>
      <c r="O65" s="128"/>
    </row>
    <row r="66" spans="1:12" ht="18">
      <c r="A66" s="28"/>
      <c r="B66" s="67"/>
      <c r="C66" s="28"/>
      <c r="D66" s="28" t="s">
        <v>6</v>
      </c>
      <c r="E66" s="28" t="s">
        <v>7</v>
      </c>
      <c r="F66" s="28" t="s">
        <v>8</v>
      </c>
      <c r="G66" s="28" t="s">
        <v>9</v>
      </c>
      <c r="H66" s="28" t="s">
        <v>10</v>
      </c>
      <c r="I66" s="28" t="s">
        <v>11</v>
      </c>
      <c r="J66" s="28" t="s">
        <v>12</v>
      </c>
      <c r="K66" s="28" t="s">
        <v>13</v>
      </c>
      <c r="L66" s="28" t="s">
        <v>14</v>
      </c>
    </row>
    <row r="67" spans="1:15" s="14" customFormat="1" ht="18">
      <c r="A67" s="66">
        <v>10</v>
      </c>
      <c r="B67" s="67" t="s">
        <v>26</v>
      </c>
      <c r="C67" s="66" t="s">
        <v>15</v>
      </c>
      <c r="D67" s="94">
        <v>297631.21735000017</v>
      </c>
      <c r="E67" s="94">
        <v>2809765.4119699993</v>
      </c>
      <c r="F67" s="94">
        <v>524451.8543299997</v>
      </c>
      <c r="G67" s="94">
        <v>456576.96724999964</v>
      </c>
      <c r="H67" s="94">
        <v>75510.24023</v>
      </c>
      <c r="I67" s="94">
        <v>8895.796639999999</v>
      </c>
      <c r="J67" s="94">
        <v>138313.21761000002</v>
      </c>
      <c r="K67" s="94">
        <v>915941.9882800002</v>
      </c>
      <c r="L67" s="94">
        <v>5227086.6936599985</v>
      </c>
      <c r="M67" s="101"/>
      <c r="N67" s="102">
        <f>+(L67/$L$301)</f>
        <v>0.015805148884397265</v>
      </c>
      <c r="O67" s="101">
        <f>+(M68*N67)</f>
        <v>0.009502771427891972</v>
      </c>
    </row>
    <row r="68" spans="1:13" ht="18">
      <c r="A68" s="28"/>
      <c r="B68" s="67"/>
      <c r="C68" s="28" t="s">
        <v>16</v>
      </c>
      <c r="D68" s="31">
        <v>1011.8851699999999</v>
      </c>
      <c r="E68" s="31">
        <v>20988.578260000002</v>
      </c>
      <c r="F68" s="31">
        <v>3848.14275</v>
      </c>
      <c r="G68" s="31">
        <v>29976.748460000013</v>
      </c>
      <c r="H68" s="31">
        <v>312.78777</v>
      </c>
      <c r="I68" s="31">
        <v>199.93898</v>
      </c>
      <c r="J68" s="31">
        <v>209.27858</v>
      </c>
      <c r="K68" s="31">
        <v>531.08238</v>
      </c>
      <c r="L68" s="31">
        <v>57078.44235000002</v>
      </c>
      <c r="M68" s="62">
        <f>+(L68/$L$297)*100</f>
        <v>0.6012452965421314</v>
      </c>
    </row>
    <row r="69" spans="1:12" ht="18">
      <c r="A69" s="28"/>
      <c r="B69" s="67"/>
      <c r="C69" s="28" t="s">
        <v>17</v>
      </c>
      <c r="D69" s="31">
        <v>14037.71185</v>
      </c>
      <c r="E69" s="31">
        <v>313.90913</v>
      </c>
      <c r="F69" s="31">
        <v>3790.18983</v>
      </c>
      <c r="G69" s="31">
        <v>34747.67150000001</v>
      </c>
      <c r="H69" s="31">
        <v>1909.7502999999997</v>
      </c>
      <c r="I69" s="31">
        <v>302.18602999999996</v>
      </c>
      <c r="J69" s="31">
        <v>1574.6654999999998</v>
      </c>
      <c r="K69" s="31">
        <v>402.35821</v>
      </c>
      <c r="L69" s="31">
        <v>57078.442350000005</v>
      </c>
    </row>
    <row r="70" spans="1:15" s="4" customFormat="1" ht="18">
      <c r="A70" s="95"/>
      <c r="B70" s="67"/>
      <c r="C70" s="95" t="s">
        <v>18</v>
      </c>
      <c r="D70" s="96">
        <f aca="true" t="shared" si="19" ref="D70:L70">D69-D68</f>
        <v>13025.82668</v>
      </c>
      <c r="E70" s="96">
        <f t="shared" si="19"/>
        <v>-20674.669130000002</v>
      </c>
      <c r="F70" s="96">
        <f t="shared" si="19"/>
        <v>-57.95292000000018</v>
      </c>
      <c r="G70" s="96">
        <f t="shared" si="19"/>
        <v>4770.923039999998</v>
      </c>
      <c r="H70" s="96">
        <f t="shared" si="19"/>
        <v>1596.9625299999998</v>
      </c>
      <c r="I70" s="96">
        <f t="shared" si="19"/>
        <v>102.24704999999997</v>
      </c>
      <c r="J70" s="96">
        <f t="shared" si="19"/>
        <v>1365.38692</v>
      </c>
      <c r="K70" s="96">
        <f t="shared" si="19"/>
        <v>-128.72416999999996</v>
      </c>
      <c r="L70" s="95">
        <f t="shared" si="19"/>
        <v>0</v>
      </c>
      <c r="M70" s="103"/>
      <c r="N70" s="103"/>
      <c r="O70" s="103"/>
    </row>
    <row r="71" spans="1:15" s="4" customFormat="1" ht="18">
      <c r="A71" s="95"/>
      <c r="B71" s="67"/>
      <c r="C71" s="95" t="s">
        <v>19</v>
      </c>
      <c r="D71" s="97">
        <f aca="true" t="shared" si="20" ref="D71:L71">D70/D67%</f>
        <v>4.3764988081482885</v>
      </c>
      <c r="E71" s="97">
        <f t="shared" si="20"/>
        <v>-0.7358147780566654</v>
      </c>
      <c r="F71" s="97">
        <f t="shared" si="20"/>
        <v>-0.011050188786926204</v>
      </c>
      <c r="G71" s="97">
        <f t="shared" si="20"/>
        <v>1.044932920890788</v>
      </c>
      <c r="H71" s="97">
        <f t="shared" si="20"/>
        <v>2.1148953110674005</v>
      </c>
      <c r="I71" s="97">
        <f t="shared" si="20"/>
        <v>1.1493860992757585</v>
      </c>
      <c r="J71" s="97">
        <f t="shared" si="20"/>
        <v>0.9871702383860115</v>
      </c>
      <c r="K71" s="97">
        <f t="shared" si="20"/>
        <v>-0.014053747032792371</v>
      </c>
      <c r="L71" s="95">
        <f t="shared" si="20"/>
        <v>0</v>
      </c>
      <c r="M71" s="103"/>
      <c r="N71" s="103"/>
      <c r="O71" s="103"/>
    </row>
    <row r="72" spans="1:15" s="14" customFormat="1" ht="18">
      <c r="A72" s="66"/>
      <c r="B72" s="67"/>
      <c r="C72" s="66" t="s">
        <v>20</v>
      </c>
      <c r="D72" s="94">
        <v>310657.04403000016</v>
      </c>
      <c r="E72" s="94">
        <v>2789090.7428399995</v>
      </c>
      <c r="F72" s="94">
        <v>524393.9014099997</v>
      </c>
      <c r="G72" s="94">
        <v>461347.89028999954</v>
      </c>
      <c r="H72" s="94">
        <v>77107.20276</v>
      </c>
      <c r="I72" s="94">
        <v>8998.04369</v>
      </c>
      <c r="J72" s="94">
        <v>139678.60453</v>
      </c>
      <c r="K72" s="94">
        <v>915813.2641100001</v>
      </c>
      <c r="L72" s="94">
        <v>5227086.6936599985</v>
      </c>
      <c r="M72" s="101"/>
      <c r="N72" s="102"/>
      <c r="O72" s="101"/>
    </row>
    <row r="73" spans="1:14" ht="18">
      <c r="A73" s="28"/>
      <c r="B73" s="67"/>
      <c r="C73" s="28"/>
      <c r="D73" s="31"/>
      <c r="E73" s="31"/>
      <c r="F73" s="31"/>
      <c r="G73" s="31"/>
      <c r="H73" s="31"/>
      <c r="I73" s="31"/>
      <c r="J73" s="31"/>
      <c r="K73" s="31"/>
      <c r="L73" s="31"/>
      <c r="N73" s="62"/>
    </row>
    <row r="74" spans="1:12" ht="18">
      <c r="A74" s="28"/>
      <c r="B74" s="67"/>
      <c r="C74" s="98" t="s">
        <v>74</v>
      </c>
      <c r="D74" s="99">
        <f aca="true" t="shared" si="21" ref="D74:L74">D68/$L67%</f>
        <v>0.019358492202307044</v>
      </c>
      <c r="E74" s="99">
        <f t="shared" si="21"/>
        <v>0.40153491782444173</v>
      </c>
      <c r="F74" s="99">
        <f t="shared" si="21"/>
        <v>0.07361926395189623</v>
      </c>
      <c r="G74" s="99">
        <f t="shared" si="21"/>
        <v>0.5734886413182931</v>
      </c>
      <c r="H74" s="99">
        <f t="shared" si="21"/>
        <v>0.005983978998844316</v>
      </c>
      <c r="I74" s="99">
        <f t="shared" si="21"/>
        <v>0.0038250557474493125</v>
      </c>
      <c r="J74" s="99">
        <f t="shared" si="21"/>
        <v>0.004003732715086527</v>
      </c>
      <c r="K74" s="99">
        <f t="shared" si="21"/>
        <v>0.010160198426480218</v>
      </c>
      <c r="L74" s="99">
        <f t="shared" si="21"/>
        <v>1.0919742811847986</v>
      </c>
    </row>
    <row r="75" spans="1:12" ht="18">
      <c r="A75" s="28"/>
      <c r="B75" s="67"/>
      <c r="C75" s="98" t="s">
        <v>75</v>
      </c>
      <c r="D75" s="99">
        <f aca="true" t="shared" si="22" ref="D75:L75">D69/$L72%</f>
        <v>0.26855708873217127</v>
      </c>
      <c r="E75" s="99">
        <f t="shared" si="22"/>
        <v>0.006005431866679091</v>
      </c>
      <c r="F75" s="99">
        <f t="shared" si="22"/>
        <v>0.07251055993766414</v>
      </c>
      <c r="G75" s="99">
        <f t="shared" si="22"/>
        <v>0.664761721709072</v>
      </c>
      <c r="H75" s="99">
        <f t="shared" si="22"/>
        <v>0.036535653834025</v>
      </c>
      <c r="I75" s="99">
        <f t="shared" si="22"/>
        <v>0.005781155884912438</v>
      </c>
      <c r="J75" s="99">
        <f t="shared" si="22"/>
        <v>0.030125107775808124</v>
      </c>
      <c r="K75" s="99">
        <f t="shared" si="22"/>
        <v>0.007697561444466294</v>
      </c>
      <c r="L75" s="99">
        <f t="shared" si="22"/>
        <v>1.0919742811847983</v>
      </c>
    </row>
    <row r="76" spans="1:12" ht="18">
      <c r="A76" s="28"/>
      <c r="B76" s="67"/>
      <c r="C76" s="100"/>
      <c r="D76" s="28"/>
      <c r="E76" s="28"/>
      <c r="F76" s="28"/>
      <c r="G76" s="28"/>
      <c r="H76" s="28"/>
      <c r="I76" s="28"/>
      <c r="J76" s="28"/>
      <c r="K76" s="28"/>
      <c r="L76" s="51">
        <f>+(L68/L72)*100</f>
        <v>1.0919742811847983</v>
      </c>
    </row>
    <row r="77" spans="2:20" s="25" customFormat="1" ht="18">
      <c r="B77" s="124"/>
      <c r="D77" s="25">
        <v>1</v>
      </c>
      <c r="E77" s="25" t="s">
        <v>1</v>
      </c>
      <c r="F77" s="25" t="s">
        <v>2</v>
      </c>
      <c r="G77" s="25" t="s">
        <v>3</v>
      </c>
      <c r="H77" s="25" t="s">
        <v>4</v>
      </c>
      <c r="I77" s="25" t="s">
        <v>5</v>
      </c>
      <c r="J77" s="25">
        <v>4</v>
      </c>
      <c r="K77" s="25">
        <v>5</v>
      </c>
      <c r="M77" s="128"/>
      <c r="N77" s="128"/>
      <c r="O77" s="128"/>
      <c r="S77" s="124"/>
      <c r="T77" s="125"/>
    </row>
    <row r="78" spans="4:20" ht="18">
      <c r="D78" t="s">
        <v>6</v>
      </c>
      <c r="E78" t="s">
        <v>7</v>
      </c>
      <c r="F78" t="s">
        <v>8</v>
      </c>
      <c r="G78" t="s">
        <v>9</v>
      </c>
      <c r="H78" t="s">
        <v>10</v>
      </c>
      <c r="I78" t="s">
        <v>11</v>
      </c>
      <c r="J78" t="s">
        <v>12</v>
      </c>
      <c r="K78" t="s">
        <v>13</v>
      </c>
      <c r="L78" t="s">
        <v>14</v>
      </c>
      <c r="S78" s="16"/>
      <c r="T78" s="14"/>
    </row>
    <row r="79" spans="1:19" s="14" customFormat="1" ht="18">
      <c r="A79" s="14">
        <v>6</v>
      </c>
      <c r="B79" s="16" t="s">
        <v>24</v>
      </c>
      <c r="C79" s="14" t="s">
        <v>15</v>
      </c>
      <c r="D79" s="15">
        <v>85646.78629000003</v>
      </c>
      <c r="E79" s="15">
        <v>659719.5786099989</v>
      </c>
      <c r="F79" s="15">
        <v>804082.0634800006</v>
      </c>
      <c r="G79" s="15">
        <v>2467092.7549400055</v>
      </c>
      <c r="H79" s="15">
        <v>54466.65958999997</v>
      </c>
      <c r="I79" s="15">
        <v>8870.764530000004</v>
      </c>
      <c r="J79" s="15">
        <v>196827.47418999992</v>
      </c>
      <c r="K79" s="15">
        <v>547454.0784499997</v>
      </c>
      <c r="L79" s="15">
        <v>4824160.1600800045</v>
      </c>
      <c r="M79" s="101"/>
      <c r="N79" s="102">
        <f>+(L79/$L$301)</f>
        <v>0.014586819396877934</v>
      </c>
      <c r="O79" s="101">
        <f>+(M80*N79)</f>
        <v>0.018862979033020467</v>
      </c>
      <c r="S79" s="16"/>
    </row>
    <row r="80" spans="3:20" ht="18">
      <c r="C80" t="s">
        <v>16</v>
      </c>
      <c r="D80" s="2">
        <v>593.07206</v>
      </c>
      <c r="E80" s="2">
        <v>24864.648639999985</v>
      </c>
      <c r="F80" s="2">
        <v>43746.10354</v>
      </c>
      <c r="G80" s="2">
        <v>52530.555829999976</v>
      </c>
      <c r="H80" s="2">
        <v>554.3673000000001</v>
      </c>
      <c r="I80" s="2">
        <v>24.12403</v>
      </c>
      <c r="J80" s="2">
        <v>348.13637</v>
      </c>
      <c r="K80" s="2">
        <v>102.72835000000002</v>
      </c>
      <c r="L80" s="2">
        <v>122763.73611999996</v>
      </c>
      <c r="M80" s="62">
        <f>+(L80/$L$297)*100</f>
        <v>1.2931522986469397</v>
      </c>
      <c r="S80" s="16"/>
      <c r="T80" s="14"/>
    </row>
    <row r="81" spans="3:20" ht="18">
      <c r="C81" t="s">
        <v>17</v>
      </c>
      <c r="D81" s="2">
        <v>2455.830739999999</v>
      </c>
      <c r="E81" s="2">
        <v>25646.23566</v>
      </c>
      <c r="F81" s="2">
        <v>41530.59158999998</v>
      </c>
      <c r="G81" s="2">
        <v>51548.52601999999</v>
      </c>
      <c r="H81" s="2">
        <v>2.0188600000000005</v>
      </c>
      <c r="I81" s="2">
        <v>496.81628</v>
      </c>
      <c r="J81" s="2">
        <v>1069.5359399999998</v>
      </c>
      <c r="K81" s="2">
        <v>14.181029999999998</v>
      </c>
      <c r="L81" s="2">
        <v>122763.73611999997</v>
      </c>
      <c r="S81" s="16"/>
      <c r="T81" s="14"/>
    </row>
    <row r="82" spans="2:20" s="4" customFormat="1" ht="18">
      <c r="B82" s="16"/>
      <c r="C82" s="4" t="s">
        <v>18</v>
      </c>
      <c r="D82" s="6">
        <f aca="true" t="shared" si="23" ref="D82:L82">D81-D80</f>
        <v>1862.758679999999</v>
      </c>
      <c r="E82" s="6">
        <f t="shared" si="23"/>
        <v>781.5870200000136</v>
      </c>
      <c r="F82" s="6">
        <f t="shared" si="23"/>
        <v>-2215.5119500000146</v>
      </c>
      <c r="G82" s="6">
        <f t="shared" si="23"/>
        <v>-982.0298099999854</v>
      </c>
      <c r="H82" s="6">
        <f t="shared" si="23"/>
        <v>-552.3484400000001</v>
      </c>
      <c r="I82" s="6">
        <f t="shared" si="23"/>
        <v>472.69225</v>
      </c>
      <c r="J82" s="6">
        <f t="shared" si="23"/>
        <v>721.3995699999998</v>
      </c>
      <c r="K82" s="6">
        <f t="shared" si="23"/>
        <v>-88.54732000000003</v>
      </c>
      <c r="L82" s="4">
        <f t="shared" si="23"/>
        <v>0</v>
      </c>
      <c r="M82" s="103"/>
      <c r="N82" s="103"/>
      <c r="O82" s="103"/>
      <c r="S82" s="16"/>
      <c r="T82" s="14"/>
    </row>
    <row r="83" spans="2:20" s="4" customFormat="1" ht="18">
      <c r="B83" s="16"/>
      <c r="C83" s="4" t="s">
        <v>19</v>
      </c>
      <c r="D83" s="5">
        <f aca="true" t="shared" si="24" ref="D83:L83">D82/D79%</f>
        <v>2.1749312037146353</v>
      </c>
      <c r="E83" s="5">
        <f t="shared" si="24"/>
        <v>0.11847261250708736</v>
      </c>
      <c r="F83" s="5">
        <f t="shared" si="24"/>
        <v>-0.27553306442522324</v>
      </c>
      <c r="G83" s="5">
        <f t="shared" si="24"/>
        <v>-0.03980514344398318</v>
      </c>
      <c r="H83" s="5">
        <f t="shared" si="24"/>
        <v>-1.0141037547700296</v>
      </c>
      <c r="I83" s="5">
        <f t="shared" si="24"/>
        <v>5.328652884443093</v>
      </c>
      <c r="J83" s="5">
        <f t="shared" si="24"/>
        <v>0.36651365515345896</v>
      </c>
      <c r="K83" s="5">
        <f t="shared" si="24"/>
        <v>-0.016174383110032355</v>
      </c>
      <c r="L83" s="4">
        <f t="shared" si="24"/>
        <v>0</v>
      </c>
      <c r="M83" s="103"/>
      <c r="N83" s="103"/>
      <c r="O83" s="103"/>
      <c r="S83" s="16"/>
      <c r="T83" s="14"/>
    </row>
    <row r="84" spans="2:19" s="14" customFormat="1" ht="18">
      <c r="B84" s="16"/>
      <c r="C84" s="14" t="s">
        <v>20</v>
      </c>
      <c r="D84" s="15">
        <v>87509.54497000003</v>
      </c>
      <c r="E84" s="15">
        <v>660501.165629999</v>
      </c>
      <c r="F84" s="15">
        <v>801866.5515300005</v>
      </c>
      <c r="G84" s="15">
        <v>2466110.7251300057</v>
      </c>
      <c r="H84" s="15">
        <v>53914.31114999997</v>
      </c>
      <c r="I84" s="15">
        <v>9343.456780000004</v>
      </c>
      <c r="J84" s="15">
        <v>197548.87375999993</v>
      </c>
      <c r="K84" s="15">
        <v>547365.5311299997</v>
      </c>
      <c r="L84" s="15">
        <v>4824160.160080005</v>
      </c>
      <c r="M84" s="101"/>
      <c r="N84" s="102"/>
      <c r="O84" s="101"/>
      <c r="S84" s="16"/>
    </row>
    <row r="85" spans="4:14" ht="18">
      <c r="D85" s="2"/>
      <c r="E85" s="2"/>
      <c r="F85" s="2"/>
      <c r="G85" s="2"/>
      <c r="H85" s="2"/>
      <c r="I85" s="2"/>
      <c r="J85" s="2"/>
      <c r="K85" s="2"/>
      <c r="L85" s="2"/>
      <c r="N85" s="62"/>
    </row>
    <row r="86" spans="3:12" ht="18">
      <c r="C86" s="12" t="s">
        <v>74</v>
      </c>
      <c r="D86" s="13">
        <f aca="true" t="shared" si="25" ref="D86:L86">D80/$L79%</f>
        <v>0.012293788769860502</v>
      </c>
      <c r="E86" s="13">
        <f t="shared" si="25"/>
        <v>0.5154192194064225</v>
      </c>
      <c r="F86" s="13">
        <f t="shared" si="25"/>
        <v>0.9068128355687616</v>
      </c>
      <c r="G86" s="13">
        <f t="shared" si="25"/>
        <v>1.0889057180292456</v>
      </c>
      <c r="H86" s="13">
        <f t="shared" si="25"/>
        <v>0.011491477927855662</v>
      </c>
      <c r="I86" s="13">
        <f t="shared" si="25"/>
        <v>0.0005000669380678257</v>
      </c>
      <c r="J86" s="13">
        <f t="shared" si="25"/>
        <v>0.007216517662096577</v>
      </c>
      <c r="K86" s="13">
        <f t="shared" si="25"/>
        <v>0.002129455627325117</v>
      </c>
      <c r="L86" s="13">
        <f t="shared" si="25"/>
        <v>2.5447690799296354</v>
      </c>
    </row>
    <row r="87" spans="3:12" ht="18">
      <c r="C87" s="12" t="s">
        <v>75</v>
      </c>
      <c r="D87" s="13">
        <f aca="true" t="shared" si="26" ref="D87:L87">D81/$L84%</f>
        <v>0.050906907285583794</v>
      </c>
      <c r="E87" s="13">
        <f t="shared" si="26"/>
        <v>0.5316207341585167</v>
      </c>
      <c r="F87" s="13">
        <f t="shared" si="26"/>
        <v>0.8608874956861139</v>
      </c>
      <c r="G87" s="13">
        <f t="shared" si="26"/>
        <v>1.0685492253463056</v>
      </c>
      <c r="H87" s="13">
        <f t="shared" si="26"/>
        <v>4.184894226162092E-05</v>
      </c>
      <c r="I87" s="13">
        <f t="shared" si="26"/>
        <v>0.010298503024654154</v>
      </c>
      <c r="J87" s="13">
        <f t="shared" si="26"/>
        <v>0.02217040696224029</v>
      </c>
      <c r="K87" s="13">
        <f t="shared" si="26"/>
        <v>0.0002939585239592215</v>
      </c>
      <c r="L87" s="13">
        <f t="shared" si="26"/>
        <v>2.5447690799296354</v>
      </c>
    </row>
    <row r="88" spans="3:12" ht="18">
      <c r="C88" s="11"/>
      <c r="L88" s="61">
        <f>+(L80/L84)*100</f>
        <v>2.544769079929635</v>
      </c>
    </row>
    <row r="89" spans="1:15" s="25" customFormat="1" ht="18">
      <c r="A89" s="126"/>
      <c r="B89" s="127"/>
      <c r="C89" s="126"/>
      <c r="D89" s="126">
        <v>1</v>
      </c>
      <c r="E89" s="126" t="s">
        <v>1</v>
      </c>
      <c r="F89" s="126" t="s">
        <v>2</v>
      </c>
      <c r="G89" s="126" t="s">
        <v>3</v>
      </c>
      <c r="H89" s="126" t="s">
        <v>4</v>
      </c>
      <c r="I89" s="126" t="s">
        <v>5</v>
      </c>
      <c r="J89" s="126">
        <v>4</v>
      </c>
      <c r="K89" s="126">
        <v>5</v>
      </c>
      <c r="L89" s="126"/>
      <c r="M89" s="128" t="s">
        <v>65</v>
      </c>
      <c r="N89" s="128" t="s">
        <v>66</v>
      </c>
      <c r="O89" s="128"/>
    </row>
    <row r="90" spans="1:12" ht="18">
      <c r="A90" s="28"/>
      <c r="B90" s="67"/>
      <c r="C90" s="28"/>
      <c r="D90" s="28" t="s">
        <v>6</v>
      </c>
      <c r="E90" s="28" t="s">
        <v>7</v>
      </c>
      <c r="F90" s="28" t="s">
        <v>8</v>
      </c>
      <c r="G90" s="28" t="s">
        <v>9</v>
      </c>
      <c r="H90" s="28" t="s">
        <v>10</v>
      </c>
      <c r="I90" s="28" t="s">
        <v>11</v>
      </c>
      <c r="J90" s="28" t="s">
        <v>12</v>
      </c>
      <c r="K90" s="28" t="s">
        <v>13</v>
      </c>
      <c r="L90" s="28" t="s">
        <v>14</v>
      </c>
    </row>
    <row r="91" spans="1:15" s="14" customFormat="1" ht="18">
      <c r="A91" s="66">
        <v>14</v>
      </c>
      <c r="B91" s="67" t="s">
        <v>21</v>
      </c>
      <c r="C91" s="66" t="s">
        <v>15</v>
      </c>
      <c r="D91" s="94">
        <v>637541.6891599998</v>
      </c>
      <c r="E91" s="94">
        <v>15882957.262909979</v>
      </c>
      <c r="F91" s="94">
        <v>9362953.055469994</v>
      </c>
      <c r="G91" s="94">
        <v>13618937.867519975</v>
      </c>
      <c r="H91" s="94">
        <v>8799239.39540001</v>
      </c>
      <c r="I91" s="94">
        <v>1168874.5720399998</v>
      </c>
      <c r="J91" s="94">
        <v>110834.4875</v>
      </c>
      <c r="K91" s="94">
        <v>953498.9016700007</v>
      </c>
      <c r="L91" s="94">
        <v>50534837.231669955</v>
      </c>
      <c r="M91" s="101"/>
      <c r="N91" s="102">
        <f>+(L91/$L$301)</f>
        <v>0.15280225355054705</v>
      </c>
      <c r="O91" s="101">
        <f>+(M92*N91)</f>
        <v>3.8244643021703726</v>
      </c>
    </row>
    <row r="92" spans="1:13" ht="18">
      <c r="A92" s="28"/>
      <c r="B92" s="67"/>
      <c r="C92" s="28" t="s">
        <v>16</v>
      </c>
      <c r="D92" s="31">
        <v>20290.42251</v>
      </c>
      <c r="E92" s="31">
        <v>695460.8938100003</v>
      </c>
      <c r="F92" s="31">
        <v>254328.69098000007</v>
      </c>
      <c r="G92" s="31">
        <v>808709.0625199999</v>
      </c>
      <c r="H92" s="31">
        <v>497429.0668200001</v>
      </c>
      <c r="I92" s="31">
        <v>95479.87991000002</v>
      </c>
      <c r="J92" s="31">
        <v>856.1264700000002</v>
      </c>
      <c r="K92" s="31">
        <v>3527.02964</v>
      </c>
      <c r="L92" s="31">
        <v>2376081.1726600006</v>
      </c>
      <c r="M92" s="62">
        <f>+(L92/$L$297)*100</f>
        <v>25.028847502600726</v>
      </c>
    </row>
    <row r="93" spans="1:12" ht="18">
      <c r="A93" s="28"/>
      <c r="B93" s="67"/>
      <c r="C93" s="28" t="s">
        <v>17</v>
      </c>
      <c r="D93" s="31">
        <v>187185.53033000004</v>
      </c>
      <c r="E93" s="31">
        <v>680454.9799500006</v>
      </c>
      <c r="F93" s="31">
        <v>301748.24405999994</v>
      </c>
      <c r="G93" s="31">
        <v>848027.3582799998</v>
      </c>
      <c r="H93" s="31">
        <v>232189.72528999997</v>
      </c>
      <c r="I93" s="31">
        <v>85166.60590999998</v>
      </c>
      <c r="J93" s="31">
        <v>2755.28385</v>
      </c>
      <c r="K93" s="31">
        <v>38553.44499</v>
      </c>
      <c r="L93" s="31">
        <v>2376081.17266</v>
      </c>
    </row>
    <row r="94" spans="1:15" s="4" customFormat="1" ht="18">
      <c r="A94" s="95"/>
      <c r="B94" s="67"/>
      <c r="C94" s="95" t="s">
        <v>18</v>
      </c>
      <c r="D94" s="96">
        <f aca="true" t="shared" si="27" ref="D94:L94">D93-D92</f>
        <v>166895.10782000003</v>
      </c>
      <c r="E94" s="96">
        <f t="shared" si="27"/>
        <v>-15005.913859999622</v>
      </c>
      <c r="F94" s="96">
        <f t="shared" si="27"/>
        <v>47419.55307999987</v>
      </c>
      <c r="G94" s="96">
        <f t="shared" si="27"/>
        <v>39318.29575999989</v>
      </c>
      <c r="H94" s="96">
        <f t="shared" si="27"/>
        <v>-265239.34153000015</v>
      </c>
      <c r="I94" s="96">
        <f t="shared" si="27"/>
        <v>-10313.274000000034</v>
      </c>
      <c r="J94" s="96">
        <f t="shared" si="27"/>
        <v>1899.1573799999996</v>
      </c>
      <c r="K94" s="96">
        <f t="shared" si="27"/>
        <v>35026.41535</v>
      </c>
      <c r="L94" s="95">
        <f t="shared" si="27"/>
        <v>0</v>
      </c>
      <c r="M94" s="103"/>
      <c r="N94" s="103"/>
      <c r="O94" s="103"/>
    </row>
    <row r="95" spans="1:15" s="4" customFormat="1" ht="18">
      <c r="A95" s="95"/>
      <c r="B95" s="67"/>
      <c r="C95" s="95" t="s">
        <v>19</v>
      </c>
      <c r="D95" s="97">
        <f aca="true" t="shared" si="28" ref="D95:L95">D94/D91%</f>
        <v>26.177912857729282</v>
      </c>
      <c r="E95" s="97">
        <f t="shared" si="28"/>
        <v>-0.09447808497880658</v>
      </c>
      <c r="F95" s="97">
        <f t="shared" si="28"/>
        <v>0.5064593702335886</v>
      </c>
      <c r="G95" s="97">
        <f t="shared" si="28"/>
        <v>0.28870309962842794</v>
      </c>
      <c r="H95" s="97">
        <f t="shared" si="28"/>
        <v>-3.0143439632823226</v>
      </c>
      <c r="I95" s="97">
        <f t="shared" si="28"/>
        <v>-0.8823251225322323</v>
      </c>
      <c r="J95" s="97">
        <f t="shared" si="28"/>
        <v>1.7135076119696044</v>
      </c>
      <c r="K95" s="97">
        <f t="shared" si="28"/>
        <v>3.673461530857893</v>
      </c>
      <c r="L95" s="95">
        <f t="shared" si="28"/>
        <v>0</v>
      </c>
      <c r="M95" s="103"/>
      <c r="N95" s="103"/>
      <c r="O95" s="103"/>
    </row>
    <row r="96" spans="1:15" s="14" customFormat="1" ht="18">
      <c r="A96" s="66"/>
      <c r="B96" s="67"/>
      <c r="C96" s="66" t="s">
        <v>20</v>
      </c>
      <c r="D96" s="94">
        <v>804436.7969799996</v>
      </c>
      <c r="E96" s="94">
        <v>15867951.349049982</v>
      </c>
      <c r="F96" s="94">
        <v>9410372.60854999</v>
      </c>
      <c r="G96" s="94">
        <v>13658256.163279977</v>
      </c>
      <c r="H96" s="94">
        <v>8534000.053870011</v>
      </c>
      <c r="I96" s="94">
        <v>1158561.2980399998</v>
      </c>
      <c r="J96" s="94">
        <v>112733.64487999999</v>
      </c>
      <c r="K96" s="94">
        <v>988525.3170200007</v>
      </c>
      <c r="L96" s="94">
        <v>50534837.23166995</v>
      </c>
      <c r="M96" s="101"/>
      <c r="N96" s="102"/>
      <c r="O96" s="101"/>
    </row>
    <row r="97" spans="1:14" ht="18">
      <c r="A97" s="28"/>
      <c r="B97" s="67"/>
      <c r="C97" s="28"/>
      <c r="D97" s="31"/>
      <c r="E97" s="31"/>
      <c r="F97" s="31"/>
      <c r="G97" s="31"/>
      <c r="H97" s="31"/>
      <c r="I97" s="31"/>
      <c r="J97" s="31"/>
      <c r="K97" s="31"/>
      <c r="L97" s="31"/>
      <c r="N97" s="62"/>
    </row>
    <row r="98" spans="1:12" ht="18">
      <c r="A98" s="28"/>
      <c r="B98" s="67"/>
      <c r="C98" s="98" t="s">
        <v>74</v>
      </c>
      <c r="D98" s="99">
        <f aca="true" t="shared" si="29" ref="D98:L98">D92/$L91%</f>
        <v>0.04015135621587416</v>
      </c>
      <c r="E98" s="99">
        <f t="shared" si="29"/>
        <v>1.376200917837642</v>
      </c>
      <c r="F98" s="99">
        <f t="shared" si="29"/>
        <v>0.503273988623067</v>
      </c>
      <c r="G98" s="99">
        <f t="shared" si="29"/>
        <v>1.6003001232844292</v>
      </c>
      <c r="H98" s="99">
        <f t="shared" si="29"/>
        <v>0.9843290175045099</v>
      </c>
      <c r="I98" s="99">
        <f t="shared" si="29"/>
        <v>0.18893873046881648</v>
      </c>
      <c r="J98" s="99">
        <f t="shared" si="29"/>
        <v>0.001694131250636481</v>
      </c>
      <c r="K98" s="99">
        <f t="shared" si="29"/>
        <v>0.006979402394888148</v>
      </c>
      <c r="L98" s="99">
        <f t="shared" si="29"/>
        <v>4.701867667579863</v>
      </c>
    </row>
    <row r="99" spans="1:12" ht="18">
      <c r="A99" s="28"/>
      <c r="B99" s="67"/>
      <c r="C99" s="98" t="s">
        <v>75</v>
      </c>
      <c r="D99" s="99">
        <f aca="true" t="shared" si="30" ref="D99:L99">D93/$L96%</f>
        <v>0.3704088913394021</v>
      </c>
      <c r="E99" s="99">
        <f t="shared" si="30"/>
        <v>1.3465067213545168</v>
      </c>
      <c r="F99" s="99">
        <f t="shared" si="30"/>
        <v>0.5971093617590515</v>
      </c>
      <c r="G99" s="99">
        <f t="shared" si="30"/>
        <v>1.6781044616653975</v>
      </c>
      <c r="H99" s="99">
        <f t="shared" si="30"/>
        <v>0.4594646742910409</v>
      </c>
      <c r="I99" s="99">
        <f t="shared" si="30"/>
        <v>0.16853048426685438</v>
      </c>
      <c r="J99" s="99">
        <f t="shared" si="30"/>
        <v>0.005452246412447681</v>
      </c>
      <c r="K99" s="99">
        <f t="shared" si="30"/>
        <v>0.0762908264911532</v>
      </c>
      <c r="L99" s="99">
        <f t="shared" si="30"/>
        <v>4.701867667579863</v>
      </c>
    </row>
    <row r="100" spans="1:12" ht="18">
      <c r="A100" s="28"/>
      <c r="B100" s="67"/>
      <c r="C100" s="100"/>
      <c r="D100" s="28"/>
      <c r="E100" s="28"/>
      <c r="F100" s="28"/>
      <c r="G100" s="28"/>
      <c r="H100" s="28"/>
      <c r="I100" s="28"/>
      <c r="J100" s="28"/>
      <c r="K100" s="28"/>
      <c r="L100" s="51">
        <f>+(L92/L96)*100</f>
        <v>4.701867667579864</v>
      </c>
    </row>
    <row r="101" spans="2:20" s="25" customFormat="1" ht="18">
      <c r="B101" s="124"/>
      <c r="D101" s="25">
        <v>1</v>
      </c>
      <c r="E101" s="25" t="s">
        <v>1</v>
      </c>
      <c r="F101" s="25" t="s">
        <v>2</v>
      </c>
      <c r="G101" s="25" t="s">
        <v>3</v>
      </c>
      <c r="H101" s="25" t="s">
        <v>4</v>
      </c>
      <c r="I101" s="25" t="s">
        <v>5</v>
      </c>
      <c r="J101" s="25">
        <v>4</v>
      </c>
      <c r="K101" s="25">
        <v>5</v>
      </c>
      <c r="M101" s="128"/>
      <c r="N101" s="128"/>
      <c r="O101" s="128"/>
      <c r="S101" s="124"/>
      <c r="T101" s="125"/>
    </row>
    <row r="102" spans="4:20" ht="18">
      <c r="D102" t="s">
        <v>6</v>
      </c>
      <c r="E102" t="s">
        <v>7</v>
      </c>
      <c r="F102" t="s">
        <v>8</v>
      </c>
      <c r="G102" t="s">
        <v>9</v>
      </c>
      <c r="H102" t="s">
        <v>10</v>
      </c>
      <c r="I102" t="s">
        <v>11</v>
      </c>
      <c r="J102" t="s">
        <v>12</v>
      </c>
      <c r="K102" t="s">
        <v>13</v>
      </c>
      <c r="L102" t="s">
        <v>14</v>
      </c>
      <c r="S102" s="16"/>
      <c r="T102" s="14"/>
    </row>
    <row r="103" spans="1:19" s="14" customFormat="1" ht="18">
      <c r="A103" s="14">
        <v>10</v>
      </c>
      <c r="B103" s="16" t="s">
        <v>23</v>
      </c>
      <c r="C103" s="14" t="s">
        <v>15</v>
      </c>
      <c r="D103" s="15">
        <v>2560094</v>
      </c>
      <c r="E103" s="15">
        <v>16838673</v>
      </c>
      <c r="F103" s="15">
        <v>16250168</v>
      </c>
      <c r="G103" s="15">
        <v>15615550</v>
      </c>
      <c r="H103" s="15">
        <v>2293206</v>
      </c>
      <c r="I103" s="15">
        <v>954078</v>
      </c>
      <c r="J103" s="15">
        <v>382904</v>
      </c>
      <c r="K103" s="15">
        <v>1183998</v>
      </c>
      <c r="L103" s="15">
        <v>56078671</v>
      </c>
      <c r="M103" s="101"/>
      <c r="N103" s="102">
        <f>+(L103/$L$301)</f>
        <v>0.1695651509796412</v>
      </c>
      <c r="O103" s="101">
        <f>+(M104*N103)</f>
        <v>2.002096407906347</v>
      </c>
      <c r="S103" s="16"/>
    </row>
    <row r="104" spans="3:20" ht="18">
      <c r="C104" t="s">
        <v>16</v>
      </c>
      <c r="D104" s="2">
        <v>30099</v>
      </c>
      <c r="E104" s="2">
        <v>110867</v>
      </c>
      <c r="F104" s="2">
        <v>198342</v>
      </c>
      <c r="G104" s="2">
        <v>717925</v>
      </c>
      <c r="H104" s="2">
        <v>28516</v>
      </c>
      <c r="I104" s="2">
        <v>32313</v>
      </c>
      <c r="J104" s="2">
        <v>1259</v>
      </c>
      <c r="K104" s="2">
        <v>1584</v>
      </c>
      <c r="L104" s="2">
        <v>1120905</v>
      </c>
      <c r="M104" s="62">
        <f>+(L104/$L$297)*100</f>
        <v>11.807239850520512</v>
      </c>
      <c r="S104" s="16"/>
      <c r="T104" s="14"/>
    </row>
    <row r="105" spans="3:20" ht="18">
      <c r="C105" t="s">
        <v>17</v>
      </c>
      <c r="D105" s="2">
        <v>153166</v>
      </c>
      <c r="E105" s="2">
        <v>120067</v>
      </c>
      <c r="F105" s="2">
        <v>85809</v>
      </c>
      <c r="G105" s="2">
        <v>712748</v>
      </c>
      <c r="H105" s="2">
        <v>21600</v>
      </c>
      <c r="I105" s="2">
        <v>12781</v>
      </c>
      <c r="J105" s="2">
        <v>365</v>
      </c>
      <c r="K105" s="2">
        <v>14369</v>
      </c>
      <c r="L105" s="2">
        <v>1120905</v>
      </c>
      <c r="S105" s="16"/>
      <c r="T105" s="14"/>
    </row>
    <row r="106" spans="2:20" s="4" customFormat="1" ht="18">
      <c r="B106" s="16"/>
      <c r="C106" s="4" t="s">
        <v>18</v>
      </c>
      <c r="D106" s="6">
        <v>123067</v>
      </c>
      <c r="E106" s="6">
        <v>9200</v>
      </c>
      <c r="F106" s="6">
        <v>-112533</v>
      </c>
      <c r="G106" s="6">
        <v>-5177</v>
      </c>
      <c r="H106" s="6">
        <v>-6916</v>
      </c>
      <c r="I106" s="6">
        <v>-19532</v>
      </c>
      <c r="J106" s="6">
        <v>-894</v>
      </c>
      <c r="K106" s="6">
        <v>12785</v>
      </c>
      <c r="L106" s="4">
        <v>0</v>
      </c>
      <c r="M106" s="103"/>
      <c r="N106" s="103"/>
      <c r="O106" s="103"/>
      <c r="S106" s="16"/>
      <c r="T106" s="14"/>
    </row>
    <row r="107" spans="2:20" s="4" customFormat="1" ht="18">
      <c r="B107" s="16"/>
      <c r="C107" s="4" t="s">
        <v>19</v>
      </c>
      <c r="D107" s="5">
        <f aca="true" t="shared" si="31" ref="D107:L107">D106/D103%</f>
        <v>4.807128175762297</v>
      </c>
      <c r="E107" s="5">
        <f t="shared" si="31"/>
        <v>0.05463613433196309</v>
      </c>
      <c r="F107" s="5">
        <f t="shared" si="31"/>
        <v>-0.692503609808834</v>
      </c>
      <c r="G107" s="5">
        <f t="shared" si="31"/>
        <v>-0.03315285084419057</v>
      </c>
      <c r="H107" s="5">
        <f t="shared" si="31"/>
        <v>-0.3015865125069444</v>
      </c>
      <c r="I107" s="5">
        <f t="shared" si="31"/>
        <v>-2.047212072807464</v>
      </c>
      <c r="J107" s="5">
        <f t="shared" si="31"/>
        <v>-0.23347888765852537</v>
      </c>
      <c r="K107" s="5">
        <f t="shared" si="31"/>
        <v>1.079816013202725</v>
      </c>
      <c r="L107" s="4">
        <f t="shared" si="31"/>
        <v>0</v>
      </c>
      <c r="M107" s="103"/>
      <c r="N107" s="103"/>
      <c r="O107" s="103"/>
      <c r="S107" s="16"/>
      <c r="T107" s="14"/>
    </row>
    <row r="108" spans="2:19" s="14" customFormat="1" ht="18">
      <c r="B108" s="16"/>
      <c r="C108" s="14" t="s">
        <v>20</v>
      </c>
      <c r="D108" s="15">
        <v>2683161</v>
      </c>
      <c r="E108" s="15">
        <v>16847873</v>
      </c>
      <c r="F108" s="15">
        <v>16137635</v>
      </c>
      <c r="G108" s="15">
        <v>15610373</v>
      </c>
      <c r="H108" s="15">
        <v>2286290</v>
      </c>
      <c r="I108" s="15">
        <v>934546</v>
      </c>
      <c r="J108" s="15">
        <v>382010</v>
      </c>
      <c r="K108" s="15">
        <v>1196783</v>
      </c>
      <c r="L108" s="15">
        <v>56078671</v>
      </c>
      <c r="M108" s="101"/>
      <c r="N108" s="102"/>
      <c r="O108" s="101"/>
      <c r="S108" s="16"/>
    </row>
    <row r="109" spans="4:14" ht="18">
      <c r="D109" s="2"/>
      <c r="E109" s="2"/>
      <c r="F109" s="2"/>
      <c r="G109" s="2"/>
      <c r="H109" s="2"/>
      <c r="I109" s="2"/>
      <c r="J109" s="2"/>
      <c r="K109" s="2"/>
      <c r="L109" s="2"/>
      <c r="N109" s="62"/>
    </row>
    <row r="110" spans="3:12" ht="18">
      <c r="C110" s="12" t="s">
        <v>74</v>
      </c>
      <c r="D110" s="13">
        <f>D104/$L103%</f>
        <v>0.053672812609985</v>
      </c>
      <c r="E110" s="13">
        <f>E104/$L103%</f>
        <v>0.19769905032164548</v>
      </c>
      <c r="F110" s="13">
        <f aca="true" t="shared" si="32" ref="F110:L110">F104/$L103%</f>
        <v>0.3536852718924099</v>
      </c>
      <c r="G110" s="13">
        <f t="shared" si="32"/>
        <v>1.2802104386532271</v>
      </c>
      <c r="H110" s="13">
        <f t="shared" si="32"/>
        <v>0.05084999250428029</v>
      </c>
      <c r="I110" s="13">
        <f t="shared" si="32"/>
        <v>0.057620837697812066</v>
      </c>
      <c r="J110" s="13">
        <f t="shared" si="32"/>
        <v>0.0022450603367544144</v>
      </c>
      <c r="K110" s="13">
        <f t="shared" si="32"/>
        <v>0.002824603314868143</v>
      </c>
      <c r="L110" s="13">
        <f t="shared" si="32"/>
        <v>1.9988080673309823</v>
      </c>
    </row>
    <row r="111" spans="3:12" ht="18">
      <c r="C111" s="12" t="s">
        <v>75</v>
      </c>
      <c r="D111" s="13">
        <f>D105/$L108%</f>
        <v>0.27312701472543816</v>
      </c>
      <c r="E111" s="13">
        <f>E105/$L108%</f>
        <v>0.21410457462517257</v>
      </c>
      <c r="F111" s="13">
        <f aca="true" t="shared" si="33" ref="F111:L111">F105/$L108%</f>
        <v>0.15301539510449527</v>
      </c>
      <c r="G111" s="13">
        <f t="shared" si="33"/>
        <v>1.2709787648141662</v>
      </c>
      <c r="H111" s="13">
        <f t="shared" si="33"/>
        <v>0.03851731793002013</v>
      </c>
      <c r="I111" s="13">
        <f t="shared" si="33"/>
        <v>0.022791196317758673</v>
      </c>
      <c r="J111" s="13">
        <f t="shared" si="33"/>
        <v>0.0006508713446508031</v>
      </c>
      <c r="K111" s="13">
        <f t="shared" si="33"/>
        <v>0.025622932469280525</v>
      </c>
      <c r="L111" s="13">
        <f t="shared" si="33"/>
        <v>1.9988080673309823</v>
      </c>
    </row>
    <row r="112" ht="18">
      <c r="L112" s="61">
        <f>+(L104/L108)*100</f>
        <v>1.9988080673309823</v>
      </c>
    </row>
    <row r="113" spans="1:15" s="25" customFormat="1" ht="18">
      <c r="A113" s="126"/>
      <c r="B113" s="127"/>
      <c r="C113" s="126"/>
      <c r="D113" s="126">
        <v>1</v>
      </c>
      <c r="E113" s="126" t="s">
        <v>1</v>
      </c>
      <c r="F113" s="126" t="s">
        <v>2</v>
      </c>
      <c r="G113" s="126" t="s">
        <v>3</v>
      </c>
      <c r="H113" s="126" t="s">
        <v>4</v>
      </c>
      <c r="I113" s="126" t="s">
        <v>5</v>
      </c>
      <c r="J113" s="126">
        <v>4</v>
      </c>
      <c r="K113" s="126">
        <v>5</v>
      </c>
      <c r="L113" s="126"/>
      <c r="M113" s="128"/>
      <c r="N113" s="128"/>
      <c r="O113" s="128"/>
    </row>
    <row r="114" spans="1:12" ht="18">
      <c r="A114" s="28"/>
      <c r="B114" s="67"/>
      <c r="C114" s="28"/>
      <c r="D114" s="28" t="s">
        <v>6</v>
      </c>
      <c r="E114" s="28" t="s">
        <v>7</v>
      </c>
      <c r="F114" s="28" t="s">
        <v>8</v>
      </c>
      <c r="G114" s="28" t="s">
        <v>9</v>
      </c>
      <c r="H114" s="28" t="s">
        <v>10</v>
      </c>
      <c r="I114" s="28" t="s">
        <v>11</v>
      </c>
      <c r="J114" s="28" t="s">
        <v>12</v>
      </c>
      <c r="K114" s="28" t="s">
        <v>13</v>
      </c>
      <c r="L114" s="28" t="s">
        <v>14</v>
      </c>
    </row>
    <row r="115" spans="1:15" s="14" customFormat="1" ht="18">
      <c r="A115" s="66">
        <v>10</v>
      </c>
      <c r="B115" s="67" t="s">
        <v>112</v>
      </c>
      <c r="C115" s="66" t="s">
        <v>15</v>
      </c>
      <c r="D115" s="94">
        <v>238445</v>
      </c>
      <c r="E115" s="94">
        <v>2902279</v>
      </c>
      <c r="F115" s="94">
        <v>1991171</v>
      </c>
      <c r="G115" s="94">
        <v>3386420</v>
      </c>
      <c r="H115" s="94">
        <v>3079289</v>
      </c>
      <c r="I115" s="94">
        <v>211656</v>
      </c>
      <c r="J115" s="94">
        <v>59818</v>
      </c>
      <c r="K115" s="94">
        <v>123402</v>
      </c>
      <c r="L115" s="94">
        <v>11992480</v>
      </c>
      <c r="M115" s="101"/>
      <c r="N115" s="102"/>
      <c r="O115" s="101"/>
    </row>
    <row r="116" spans="1:13" ht="18">
      <c r="A116" s="28"/>
      <c r="B116" s="67"/>
      <c r="C116" s="28" t="s">
        <v>16</v>
      </c>
      <c r="D116" s="31">
        <v>2717</v>
      </c>
      <c r="E116" s="31">
        <v>63038</v>
      </c>
      <c r="F116" s="31">
        <v>18701</v>
      </c>
      <c r="G116" s="31">
        <v>104224</v>
      </c>
      <c r="H116" s="31">
        <v>42635</v>
      </c>
      <c r="I116" s="31">
        <v>6325</v>
      </c>
      <c r="J116" s="31">
        <v>729</v>
      </c>
      <c r="K116" s="31">
        <v>5494</v>
      </c>
      <c r="L116" s="31">
        <v>243863</v>
      </c>
      <c r="M116" s="62"/>
    </row>
    <row r="117" spans="1:12" ht="18">
      <c r="A117" s="28"/>
      <c r="B117" s="67"/>
      <c r="C117" s="28" t="s">
        <v>17</v>
      </c>
      <c r="D117" s="31">
        <v>34237</v>
      </c>
      <c r="E117" s="31">
        <v>54202</v>
      </c>
      <c r="F117" s="31">
        <v>14356</v>
      </c>
      <c r="G117" s="31">
        <v>110125</v>
      </c>
      <c r="H117" s="31">
        <v>17140</v>
      </c>
      <c r="I117" s="31">
        <v>8593</v>
      </c>
      <c r="J117" s="31">
        <v>1093</v>
      </c>
      <c r="K117" s="31">
        <v>4117</v>
      </c>
      <c r="L117" s="31">
        <v>243863</v>
      </c>
    </row>
    <row r="118" spans="1:15" s="4" customFormat="1" ht="18">
      <c r="A118" s="95"/>
      <c r="B118" s="67"/>
      <c r="C118" s="95" t="s">
        <v>18</v>
      </c>
      <c r="D118" s="96">
        <v>31520</v>
      </c>
      <c r="E118" s="96">
        <v>-8836</v>
      </c>
      <c r="F118" s="96">
        <v>-4345</v>
      </c>
      <c r="G118" s="96">
        <v>5901</v>
      </c>
      <c r="H118" s="96">
        <v>-25495</v>
      </c>
      <c r="I118" s="96">
        <v>2268</v>
      </c>
      <c r="J118" s="96">
        <v>364</v>
      </c>
      <c r="K118" s="96">
        <v>-1377</v>
      </c>
      <c r="L118" s="95">
        <v>0</v>
      </c>
      <c r="M118" s="103"/>
      <c r="N118" s="103"/>
      <c r="O118" s="103"/>
    </row>
    <row r="119" spans="1:15" s="4" customFormat="1" ht="18">
      <c r="A119" s="95"/>
      <c r="B119" s="67"/>
      <c r="C119" s="95" t="s">
        <v>19</v>
      </c>
      <c r="D119" s="97">
        <f aca="true" t="shared" si="34" ref="D119:L119">D118/D115%</f>
        <v>13.218981316446142</v>
      </c>
      <c r="E119" s="97">
        <f t="shared" si="34"/>
        <v>-0.30445039915183897</v>
      </c>
      <c r="F119" s="97">
        <f t="shared" si="34"/>
        <v>-0.21821330262443558</v>
      </c>
      <c r="G119" s="97">
        <f t="shared" si="34"/>
        <v>0.1742548177721606</v>
      </c>
      <c r="H119" s="97">
        <f t="shared" si="34"/>
        <v>-0.8279508678789163</v>
      </c>
      <c r="I119" s="97">
        <f t="shared" si="34"/>
        <v>1.0715500623653476</v>
      </c>
      <c r="J119" s="97">
        <f t="shared" si="34"/>
        <v>0.6085124878799024</v>
      </c>
      <c r="K119" s="97">
        <f t="shared" si="34"/>
        <v>-1.1158652209850732</v>
      </c>
      <c r="L119" s="95">
        <f t="shared" si="34"/>
        <v>0</v>
      </c>
      <c r="M119" s="103"/>
      <c r="N119" s="103"/>
      <c r="O119" s="103"/>
    </row>
    <row r="120" spans="1:15" s="14" customFormat="1" ht="18">
      <c r="A120" s="66"/>
      <c r="B120" s="67"/>
      <c r="C120" s="66" t="s">
        <v>20</v>
      </c>
      <c r="D120" s="94">
        <v>269965</v>
      </c>
      <c r="E120" s="94">
        <v>2893443</v>
      </c>
      <c r="F120" s="94">
        <v>1986826</v>
      </c>
      <c r="G120" s="94">
        <v>3392321</v>
      </c>
      <c r="H120" s="94">
        <v>3053794</v>
      </c>
      <c r="I120" s="94">
        <v>213924</v>
      </c>
      <c r="J120" s="94">
        <v>60182</v>
      </c>
      <c r="K120" s="94">
        <v>122025</v>
      </c>
      <c r="L120" s="94">
        <v>11992480</v>
      </c>
      <c r="M120" s="101"/>
      <c r="N120" s="102"/>
      <c r="O120" s="101"/>
    </row>
    <row r="121" spans="1:14" ht="18">
      <c r="A121" s="28"/>
      <c r="B121" s="67"/>
      <c r="C121" s="28"/>
      <c r="D121" s="31"/>
      <c r="E121" s="31"/>
      <c r="F121" s="31"/>
      <c r="G121" s="31"/>
      <c r="H121" s="31"/>
      <c r="I121" s="31"/>
      <c r="J121" s="31"/>
      <c r="K121" s="31"/>
      <c r="L121" s="31"/>
      <c r="N121" s="62"/>
    </row>
    <row r="122" spans="1:12" ht="18">
      <c r="A122" s="28"/>
      <c r="B122" s="67"/>
      <c r="C122" s="98" t="s">
        <v>74</v>
      </c>
      <c r="D122" s="99">
        <f>D116/$L115%</f>
        <v>0.022655864341654102</v>
      </c>
      <c r="E122" s="99">
        <f aca="true" t="shared" si="35" ref="E122:L122">E116/$L115%</f>
        <v>0.5256460715381639</v>
      </c>
      <c r="F122" s="99">
        <f t="shared" si="35"/>
        <v>0.15593938868357504</v>
      </c>
      <c r="G122" s="99">
        <f t="shared" si="35"/>
        <v>0.8690779555187917</v>
      </c>
      <c r="H122" s="99">
        <f t="shared" si="35"/>
        <v>0.35551445572558804</v>
      </c>
      <c r="I122" s="99">
        <f t="shared" si="35"/>
        <v>0.052741384601016635</v>
      </c>
      <c r="J122" s="99">
        <f t="shared" si="35"/>
        <v>0.0060788093872159886</v>
      </c>
      <c r="K122" s="99">
        <f t="shared" si="35"/>
        <v>0.04581204221312022</v>
      </c>
      <c r="L122" s="99">
        <f t="shared" si="35"/>
        <v>2.0334659720091257</v>
      </c>
    </row>
    <row r="123" spans="1:12" ht="18">
      <c r="A123" s="28"/>
      <c r="B123" s="67"/>
      <c r="C123" s="98" t="s">
        <v>75</v>
      </c>
      <c r="D123" s="99">
        <f>D117/$L120%</f>
        <v>0.28548723866956627</v>
      </c>
      <c r="E123" s="99">
        <f aca="true" t="shared" si="36" ref="E123:L123">E117/$L120%</f>
        <v>0.45196656571451443</v>
      </c>
      <c r="F123" s="99">
        <f t="shared" si="36"/>
        <v>0.11970835056635491</v>
      </c>
      <c r="G123" s="99">
        <f t="shared" si="36"/>
        <v>0.9182837911758035</v>
      </c>
      <c r="H123" s="99">
        <f t="shared" si="36"/>
        <v>0.14292289834963243</v>
      </c>
      <c r="I123" s="99">
        <f t="shared" si="36"/>
        <v>0.07165323602791082</v>
      </c>
      <c r="J123" s="99">
        <f t="shared" si="36"/>
        <v>0.009114044801408882</v>
      </c>
      <c r="K123" s="99">
        <f t="shared" si="36"/>
        <v>0.034329846703934463</v>
      </c>
      <c r="L123" s="99">
        <f t="shared" si="36"/>
        <v>2.0334659720091257</v>
      </c>
    </row>
    <row r="124" spans="1:12" ht="18">
      <c r="A124" s="28"/>
      <c r="B124" s="67"/>
      <c r="C124" s="100"/>
      <c r="D124" s="28"/>
      <c r="E124" s="28"/>
      <c r="F124" s="28"/>
      <c r="G124" s="28"/>
      <c r="H124" s="28"/>
      <c r="I124" s="28"/>
      <c r="J124" s="28"/>
      <c r="K124" s="28"/>
      <c r="L124" s="51"/>
    </row>
    <row r="125" spans="2:20" s="25" customFormat="1" ht="18">
      <c r="B125" s="124"/>
      <c r="D125" s="25">
        <v>1</v>
      </c>
      <c r="E125" s="25" t="s">
        <v>1</v>
      </c>
      <c r="F125" s="25" t="s">
        <v>2</v>
      </c>
      <c r="G125" s="25" t="s">
        <v>3</v>
      </c>
      <c r="H125" s="25" t="s">
        <v>4</v>
      </c>
      <c r="I125" s="25" t="s">
        <v>5</v>
      </c>
      <c r="J125" s="25">
        <v>4</v>
      </c>
      <c r="K125" s="25">
        <v>5</v>
      </c>
      <c r="M125" s="128"/>
      <c r="N125" s="128"/>
      <c r="O125" s="128"/>
      <c r="S125" s="124"/>
      <c r="T125" s="125"/>
    </row>
    <row r="126" spans="4:20" ht="18">
      <c r="D126" t="s">
        <v>6</v>
      </c>
      <c r="E126" t="s">
        <v>7</v>
      </c>
      <c r="F126" t="s">
        <v>8</v>
      </c>
      <c r="G126" t="s">
        <v>9</v>
      </c>
      <c r="H126" t="s">
        <v>10</v>
      </c>
      <c r="I126" t="s">
        <v>11</v>
      </c>
      <c r="J126" t="s">
        <v>12</v>
      </c>
      <c r="K126" t="s">
        <v>13</v>
      </c>
      <c r="L126" t="s">
        <v>14</v>
      </c>
      <c r="S126" s="16"/>
      <c r="T126" s="14"/>
    </row>
    <row r="127" spans="1:19" s="14" customFormat="1" ht="18">
      <c r="A127" s="14">
        <v>10</v>
      </c>
      <c r="B127" s="16" t="s">
        <v>126</v>
      </c>
      <c r="C127" s="14" t="s">
        <v>123</v>
      </c>
      <c r="D127" s="15">
        <v>162433</v>
      </c>
      <c r="E127" s="15">
        <v>444742</v>
      </c>
      <c r="F127" s="15">
        <v>2011155</v>
      </c>
      <c r="G127" s="15">
        <v>2664580</v>
      </c>
      <c r="H127" s="15">
        <v>222552</v>
      </c>
      <c r="I127" s="15">
        <v>78638</v>
      </c>
      <c r="J127" s="15">
        <v>18980</v>
      </c>
      <c r="K127" s="15">
        <v>53302</v>
      </c>
      <c r="L127" s="15">
        <v>5656382</v>
      </c>
      <c r="M127" s="101"/>
      <c r="N127" s="102"/>
      <c r="O127" s="101"/>
      <c r="S127" s="16"/>
    </row>
    <row r="128" spans="3:20" ht="18">
      <c r="C128" t="s">
        <v>16</v>
      </c>
      <c r="D128" s="2">
        <v>197</v>
      </c>
      <c r="E128" s="2">
        <v>12984</v>
      </c>
      <c r="F128" s="2">
        <v>18096</v>
      </c>
      <c r="G128" s="2">
        <v>38109</v>
      </c>
      <c r="H128" s="2">
        <v>200</v>
      </c>
      <c r="I128" s="2">
        <v>1562</v>
      </c>
      <c r="J128" s="2">
        <v>75</v>
      </c>
      <c r="K128" s="2">
        <v>662</v>
      </c>
      <c r="L128" s="2">
        <v>71885</v>
      </c>
      <c r="M128" s="62"/>
      <c r="S128" s="16"/>
      <c r="T128" s="14"/>
    </row>
    <row r="129" spans="3:20" ht="18">
      <c r="C129" t="s">
        <v>17</v>
      </c>
      <c r="D129" s="2">
        <v>4605</v>
      </c>
      <c r="E129" s="2">
        <v>3159</v>
      </c>
      <c r="F129" s="2">
        <v>26653</v>
      </c>
      <c r="G129" s="2">
        <v>34912</v>
      </c>
      <c r="H129" s="2">
        <v>1214</v>
      </c>
      <c r="I129" s="2">
        <v>623</v>
      </c>
      <c r="J129" s="2">
        <v>378</v>
      </c>
      <c r="K129" s="2">
        <v>341</v>
      </c>
      <c r="L129" s="2">
        <v>71885</v>
      </c>
      <c r="S129" s="16"/>
      <c r="T129" s="14"/>
    </row>
    <row r="130" spans="2:20" s="4" customFormat="1" ht="18">
      <c r="B130" s="16"/>
      <c r="C130" s="4" t="s">
        <v>124</v>
      </c>
      <c r="D130" s="6">
        <v>4408</v>
      </c>
      <c r="E130" s="6">
        <v>-9825</v>
      </c>
      <c r="F130" s="6">
        <v>8557</v>
      </c>
      <c r="G130" s="6">
        <v>-3513</v>
      </c>
      <c r="H130" s="6">
        <v>1237</v>
      </c>
      <c r="I130" s="6">
        <v>-846</v>
      </c>
      <c r="J130" s="6">
        <v>303</v>
      </c>
      <c r="K130" s="6">
        <v>-321</v>
      </c>
      <c r="L130" s="4">
        <v>0</v>
      </c>
      <c r="M130" s="103"/>
      <c r="N130" s="103"/>
      <c r="O130" s="103"/>
      <c r="S130" s="16"/>
      <c r="T130" s="14"/>
    </row>
    <row r="131" spans="2:20" s="4" customFormat="1" ht="18">
      <c r="B131" s="16"/>
      <c r="C131" s="4" t="s">
        <v>19</v>
      </c>
      <c r="D131" s="5">
        <v>2.713734278133138</v>
      </c>
      <c r="E131" s="5">
        <v>-2.2091459767685535</v>
      </c>
      <c r="F131" s="5">
        <v>0.42547690257588305</v>
      </c>
      <c r="G131" s="5">
        <v>-0.1318406653206134</v>
      </c>
      <c r="H131" s="5">
        <v>0.5558251554692836</v>
      </c>
      <c r="I131" s="5">
        <v>-1.075815763371398</v>
      </c>
      <c r="J131" s="5">
        <v>1.596417281348788</v>
      </c>
      <c r="K131" s="5">
        <v>-0.6022288094255375</v>
      </c>
      <c r="L131" s="4">
        <v>0</v>
      </c>
      <c r="M131" s="103"/>
      <c r="N131" s="103"/>
      <c r="O131" s="103"/>
      <c r="S131" s="16"/>
      <c r="T131" s="14"/>
    </row>
    <row r="132" spans="2:19" s="14" customFormat="1" ht="18">
      <c r="B132" s="16"/>
      <c r="C132" s="14" t="s">
        <v>125</v>
      </c>
      <c r="D132" s="15">
        <v>166841</v>
      </c>
      <c r="E132" s="15">
        <v>434917</v>
      </c>
      <c r="F132" s="15">
        <v>2019712</v>
      </c>
      <c r="G132" s="15">
        <v>2661067</v>
      </c>
      <c r="H132" s="15">
        <v>223789</v>
      </c>
      <c r="I132" s="15">
        <v>77792</v>
      </c>
      <c r="J132" s="15">
        <v>19283</v>
      </c>
      <c r="K132" s="15">
        <v>52981</v>
      </c>
      <c r="L132" s="15">
        <v>5656382</v>
      </c>
      <c r="M132" s="101"/>
      <c r="N132" s="102"/>
      <c r="O132" s="101"/>
      <c r="S132" s="16"/>
    </row>
    <row r="133" spans="2:15" s="47" customFormat="1" ht="18">
      <c r="B133" s="87"/>
      <c r="C133"/>
      <c r="D133"/>
      <c r="E133"/>
      <c r="F133"/>
      <c r="G133"/>
      <c r="H133"/>
      <c r="I133"/>
      <c r="J133"/>
      <c r="K133"/>
      <c r="L133"/>
      <c r="M133" s="129"/>
      <c r="N133" s="129"/>
      <c r="O133" s="129"/>
    </row>
    <row r="134" spans="3:12" ht="18">
      <c r="C134" s="12" t="s">
        <v>74</v>
      </c>
      <c r="D134" s="13">
        <f aca="true" t="shared" si="37" ref="D134:L134">D128/$L127%</f>
        <v>0.003482791650210329</v>
      </c>
      <c r="E134" s="13">
        <f t="shared" si="37"/>
        <v>0.229546024296096</v>
      </c>
      <c r="F134" s="13">
        <f t="shared" si="37"/>
        <v>0.31992181574723916</v>
      </c>
      <c r="G134" s="13">
        <f t="shared" si="37"/>
        <v>0.673734553288657</v>
      </c>
      <c r="H134" s="13">
        <f t="shared" si="37"/>
        <v>0.003535829086507948</v>
      </c>
      <c r="I134" s="13">
        <f t="shared" si="37"/>
        <v>0.027614825165627074</v>
      </c>
      <c r="J134" s="13">
        <f t="shared" si="37"/>
        <v>0.0013259359074404805</v>
      </c>
      <c r="K134" s="13">
        <f t="shared" si="37"/>
        <v>0.011703594276341309</v>
      </c>
      <c r="L134" s="13">
        <f t="shared" si="37"/>
        <v>1.2708653694181191</v>
      </c>
    </row>
    <row r="135" spans="3:12" ht="18">
      <c r="C135" s="12" t="s">
        <v>75</v>
      </c>
      <c r="D135" s="13">
        <f aca="true" t="shared" si="38" ref="D135:L135">D129/$L132%</f>
        <v>0.0814124647168455</v>
      </c>
      <c r="E135" s="13">
        <f t="shared" si="38"/>
        <v>0.05584842042139304</v>
      </c>
      <c r="F135" s="13">
        <f t="shared" si="38"/>
        <v>0.4712022632134817</v>
      </c>
      <c r="G135" s="13">
        <f t="shared" si="38"/>
        <v>0.6172143253408274</v>
      </c>
      <c r="H135" s="13">
        <f t="shared" si="38"/>
        <v>0.021462482555103246</v>
      </c>
      <c r="I135" s="13">
        <f t="shared" si="38"/>
        <v>0.011014107604472257</v>
      </c>
      <c r="J135" s="13">
        <f t="shared" si="38"/>
        <v>0.006682716973500022</v>
      </c>
      <c r="K135" s="13">
        <f t="shared" si="38"/>
        <v>0.006028588592496051</v>
      </c>
      <c r="L135" s="13">
        <f t="shared" si="38"/>
        <v>1.2708653694181191</v>
      </c>
    </row>
    <row r="136" spans="2:15" s="47" customFormat="1" ht="18">
      <c r="B136" s="87"/>
      <c r="M136" s="129"/>
      <c r="N136" s="129"/>
      <c r="O136" s="129"/>
    </row>
    <row r="137" spans="1:15" s="25" customFormat="1" ht="18">
      <c r="A137" s="126"/>
      <c r="B137" s="127"/>
      <c r="C137" s="126"/>
      <c r="D137" s="126">
        <v>1</v>
      </c>
      <c r="E137" s="126" t="s">
        <v>1</v>
      </c>
      <c r="F137" s="126" t="s">
        <v>2</v>
      </c>
      <c r="G137" s="126" t="s">
        <v>3</v>
      </c>
      <c r="H137" s="126" t="s">
        <v>4</v>
      </c>
      <c r="I137" s="126" t="s">
        <v>5</v>
      </c>
      <c r="J137" s="126">
        <v>4</v>
      </c>
      <c r="K137" s="126">
        <v>5</v>
      </c>
      <c r="L137" s="126"/>
      <c r="M137" s="128"/>
      <c r="N137" s="128"/>
      <c r="O137" s="128"/>
    </row>
    <row r="138" spans="1:12" ht="18">
      <c r="A138" s="28"/>
      <c r="B138" s="67"/>
      <c r="C138" s="28"/>
      <c r="D138" s="28" t="s">
        <v>6</v>
      </c>
      <c r="E138" s="28" t="s">
        <v>7</v>
      </c>
      <c r="F138" s="28" t="s">
        <v>8</v>
      </c>
      <c r="G138" s="28" t="s">
        <v>9</v>
      </c>
      <c r="H138" s="28" t="s">
        <v>10</v>
      </c>
      <c r="I138" s="28" t="s">
        <v>11</v>
      </c>
      <c r="J138" s="28" t="s">
        <v>12</v>
      </c>
      <c r="K138" s="28" t="s">
        <v>13</v>
      </c>
      <c r="L138" s="28" t="s">
        <v>14</v>
      </c>
    </row>
    <row r="139" spans="1:15" s="14" customFormat="1" ht="18">
      <c r="A139" s="66">
        <v>9</v>
      </c>
      <c r="B139" s="67" t="s">
        <v>30</v>
      </c>
      <c r="C139" s="66" t="s">
        <v>15</v>
      </c>
      <c r="D139" s="94">
        <v>519130.52294</v>
      </c>
      <c r="E139" s="94">
        <v>5183304.716310004</v>
      </c>
      <c r="F139" s="94">
        <v>1160323.9081900013</v>
      </c>
      <c r="G139" s="94">
        <v>1914091.1456700023</v>
      </c>
      <c r="H139" s="94">
        <v>224927.06898999994</v>
      </c>
      <c r="I139" s="94">
        <v>2427.4025500000007</v>
      </c>
      <c r="J139" s="94">
        <v>102522.95032000002</v>
      </c>
      <c r="K139" s="94">
        <v>168864.14262999993</v>
      </c>
      <c r="L139" s="94">
        <v>9275591.857600007</v>
      </c>
      <c r="M139" s="101"/>
      <c r="N139" s="102">
        <f>+(L139/$L$301)</f>
        <v>0.028046619253146634</v>
      </c>
      <c r="O139" s="101">
        <f>+(M140*N139)</f>
        <v>0.11195895594499933</v>
      </c>
    </row>
    <row r="140" spans="1:13" ht="18">
      <c r="A140" s="28"/>
      <c r="B140" s="67"/>
      <c r="C140" s="28" t="s">
        <v>16</v>
      </c>
      <c r="D140" s="31">
        <v>3505.6141000000002</v>
      </c>
      <c r="E140" s="31">
        <v>114066.5209399999</v>
      </c>
      <c r="F140" s="31">
        <v>84300.74200000011</v>
      </c>
      <c r="G140" s="31">
        <v>170231.72320999997</v>
      </c>
      <c r="H140" s="31">
        <v>4275.6022299999995</v>
      </c>
      <c r="I140" s="31">
        <v>142.83761</v>
      </c>
      <c r="J140" s="31">
        <v>1753.7975500000002</v>
      </c>
      <c r="K140" s="31">
        <v>687.84842</v>
      </c>
      <c r="L140" s="31">
        <v>378964.68606000004</v>
      </c>
      <c r="M140" s="62">
        <f>+(L140/$L$297)*100</f>
        <v>3.9918877542589493</v>
      </c>
    </row>
    <row r="141" spans="1:12" ht="18">
      <c r="A141" s="28"/>
      <c r="B141" s="67"/>
      <c r="C141" s="28" t="s">
        <v>17</v>
      </c>
      <c r="D141" s="31">
        <v>11330.86225</v>
      </c>
      <c r="E141" s="31">
        <v>89035.85980000014</v>
      </c>
      <c r="F141" s="31">
        <v>65785.12337999992</v>
      </c>
      <c r="G141" s="31">
        <v>203564.88584999996</v>
      </c>
      <c r="H141" s="31">
        <v>2425.21051</v>
      </c>
      <c r="I141" s="31">
        <v>28.339769999999998</v>
      </c>
      <c r="J141" s="31">
        <v>2667.22217</v>
      </c>
      <c r="K141" s="31">
        <v>4127.182330000001</v>
      </c>
      <c r="L141" s="31">
        <v>378964.68606000004</v>
      </c>
    </row>
    <row r="142" spans="1:15" s="4" customFormat="1" ht="18">
      <c r="A142" s="95"/>
      <c r="B142" s="67"/>
      <c r="C142" s="95" t="s">
        <v>18</v>
      </c>
      <c r="D142" s="96">
        <f aca="true" t="shared" si="39" ref="D142:L142">D141-D140</f>
        <v>7825.248149999999</v>
      </c>
      <c r="E142" s="96">
        <f t="shared" si="39"/>
        <v>-25030.661139999764</v>
      </c>
      <c r="F142" s="96">
        <f t="shared" si="39"/>
        <v>-18515.618620000198</v>
      </c>
      <c r="G142" s="96">
        <f t="shared" si="39"/>
        <v>33333.162639999995</v>
      </c>
      <c r="H142" s="96">
        <f t="shared" si="39"/>
        <v>-1850.3917199999996</v>
      </c>
      <c r="I142" s="96">
        <f t="shared" si="39"/>
        <v>-114.49784000000001</v>
      </c>
      <c r="J142" s="96">
        <f t="shared" si="39"/>
        <v>913.4246199999998</v>
      </c>
      <c r="K142" s="96">
        <f t="shared" si="39"/>
        <v>3439.3339100000003</v>
      </c>
      <c r="L142" s="95">
        <f t="shared" si="39"/>
        <v>0</v>
      </c>
      <c r="M142" s="103"/>
      <c r="N142" s="103"/>
      <c r="O142" s="103"/>
    </row>
    <row r="143" spans="1:15" s="4" customFormat="1" ht="18">
      <c r="A143" s="95"/>
      <c r="B143" s="67"/>
      <c r="C143" s="95" t="s">
        <v>19</v>
      </c>
      <c r="D143" s="97">
        <f aca="true" t="shared" si="40" ref="D143:L143">D142/D139%</f>
        <v>1.5073758533178032</v>
      </c>
      <c r="E143" s="97">
        <f t="shared" si="40"/>
        <v>-0.482909311915181</v>
      </c>
      <c r="F143" s="97">
        <f t="shared" si="40"/>
        <v>-1.5957284418006057</v>
      </c>
      <c r="G143" s="97">
        <f t="shared" si="40"/>
        <v>1.7414616182413907</v>
      </c>
      <c r="H143" s="97">
        <f t="shared" si="40"/>
        <v>-0.8226629761855236</v>
      </c>
      <c r="I143" s="97">
        <f t="shared" si="40"/>
        <v>-4.716887192855588</v>
      </c>
      <c r="J143" s="97">
        <f t="shared" si="40"/>
        <v>0.890946482859663</v>
      </c>
      <c r="K143" s="97">
        <f t="shared" si="40"/>
        <v>2.0367461418591173</v>
      </c>
      <c r="L143" s="95">
        <f t="shared" si="40"/>
        <v>0</v>
      </c>
      <c r="M143" s="103"/>
      <c r="N143" s="103"/>
      <c r="O143" s="103"/>
    </row>
    <row r="144" spans="1:15" s="14" customFormat="1" ht="18">
      <c r="A144" s="66"/>
      <c r="B144" s="67"/>
      <c r="C144" s="66" t="s">
        <v>20</v>
      </c>
      <c r="D144" s="94">
        <v>526955.77109</v>
      </c>
      <c r="E144" s="94">
        <v>5158274.055170004</v>
      </c>
      <c r="F144" s="94">
        <v>1141808.289570001</v>
      </c>
      <c r="G144" s="94">
        <v>1947424.3083100023</v>
      </c>
      <c r="H144" s="94">
        <v>223076.67726999996</v>
      </c>
      <c r="I144" s="94">
        <v>2312.9047100000007</v>
      </c>
      <c r="J144" s="94">
        <v>103436.37494000002</v>
      </c>
      <c r="K144" s="94">
        <v>172303.47653999995</v>
      </c>
      <c r="L144" s="94">
        <v>9275591.85760001</v>
      </c>
      <c r="M144" s="101"/>
      <c r="N144" s="102"/>
      <c r="O144" s="101"/>
    </row>
    <row r="145" spans="1:14" ht="18">
      <c r="A145" s="28"/>
      <c r="B145" s="67"/>
      <c r="C145" s="28"/>
      <c r="D145" s="31"/>
      <c r="E145" s="31"/>
      <c r="F145" s="31"/>
      <c r="G145" s="31"/>
      <c r="H145" s="31"/>
      <c r="I145" s="31"/>
      <c r="J145" s="31"/>
      <c r="K145" s="31"/>
      <c r="L145" s="31"/>
      <c r="N145" s="62"/>
    </row>
    <row r="146" spans="1:12" ht="18">
      <c r="A146" s="28"/>
      <c r="B146" s="67"/>
      <c r="C146" s="98" t="s">
        <v>74</v>
      </c>
      <c r="D146" s="99">
        <f aca="true" t="shared" si="41" ref="D146:L146">D140/$L139%</f>
        <v>0.037793966722755874</v>
      </c>
      <c r="E146" s="99">
        <f t="shared" si="41"/>
        <v>1.2297492460983919</v>
      </c>
      <c r="F146" s="99">
        <f t="shared" si="41"/>
        <v>0.9088448833691172</v>
      </c>
      <c r="G146" s="99">
        <f t="shared" si="41"/>
        <v>1.8352653482755354</v>
      </c>
      <c r="H146" s="99">
        <f t="shared" si="41"/>
        <v>0.04609519581757752</v>
      </c>
      <c r="I146" s="99">
        <f t="shared" si="41"/>
        <v>0.001539929873940769</v>
      </c>
      <c r="J146" s="99">
        <f t="shared" si="41"/>
        <v>0.018907661925238944</v>
      </c>
      <c r="K146" s="99">
        <f t="shared" si="41"/>
        <v>0.007415682261142266</v>
      </c>
      <c r="L146" s="99">
        <f t="shared" si="41"/>
        <v>4.0856119143437</v>
      </c>
    </row>
    <row r="147" spans="1:12" ht="18">
      <c r="A147" s="28"/>
      <c r="B147" s="67"/>
      <c r="C147" s="98" t="s">
        <v>75</v>
      </c>
      <c r="D147" s="99">
        <f aca="true" t="shared" si="42" ref="D147:L147">D141/$L144%</f>
        <v>0.12215783557483714</v>
      </c>
      <c r="E147" s="99">
        <f t="shared" si="42"/>
        <v>0.959894108827655</v>
      </c>
      <c r="F147" s="99">
        <f t="shared" si="42"/>
        <v>0.7092283100630231</v>
      </c>
      <c r="G147" s="99">
        <f t="shared" si="42"/>
        <v>2.194629614747526</v>
      </c>
      <c r="H147" s="99">
        <f t="shared" si="42"/>
        <v>0.026146153768213616</v>
      </c>
      <c r="I147" s="99">
        <f t="shared" si="42"/>
        <v>0.00030553058430206424</v>
      </c>
      <c r="J147" s="99">
        <f t="shared" si="42"/>
        <v>0.028755277409221024</v>
      </c>
      <c r="K147" s="99">
        <f t="shared" si="42"/>
        <v>0.04449508336892131</v>
      </c>
      <c r="L147" s="99">
        <f t="shared" si="42"/>
        <v>4.0856119143436995</v>
      </c>
    </row>
    <row r="148" spans="1:12" ht="18">
      <c r="A148" s="28"/>
      <c r="B148" s="67"/>
      <c r="C148" s="100"/>
      <c r="D148" s="28"/>
      <c r="E148" s="28"/>
      <c r="F148" s="28"/>
      <c r="G148" s="28"/>
      <c r="H148" s="28"/>
      <c r="I148" s="28"/>
      <c r="J148" s="28"/>
      <c r="K148" s="28"/>
      <c r="L148" s="51">
        <f>+(L140/L144)*100</f>
        <v>4.0856119143436995</v>
      </c>
    </row>
    <row r="149" spans="2:20" s="25" customFormat="1" ht="18">
      <c r="B149" s="124"/>
      <c r="D149" s="25">
        <v>1</v>
      </c>
      <c r="E149" s="25" t="s">
        <v>1</v>
      </c>
      <c r="F149" s="25" t="s">
        <v>2</v>
      </c>
      <c r="G149" s="25" t="s">
        <v>3</v>
      </c>
      <c r="H149" s="25" t="s">
        <v>4</v>
      </c>
      <c r="I149" s="25" t="s">
        <v>5</v>
      </c>
      <c r="J149" s="25">
        <v>4</v>
      </c>
      <c r="K149" s="25">
        <v>5</v>
      </c>
      <c r="M149" s="128"/>
      <c r="N149" s="128"/>
      <c r="O149" s="128"/>
      <c r="S149" s="124"/>
      <c r="T149" s="125"/>
    </row>
    <row r="150" spans="4:20" ht="18">
      <c r="D150" t="s">
        <v>6</v>
      </c>
      <c r="E150" t="s">
        <v>7</v>
      </c>
      <c r="F150" t="s">
        <v>8</v>
      </c>
      <c r="G150" t="s">
        <v>9</v>
      </c>
      <c r="H150" t="s">
        <v>10</v>
      </c>
      <c r="I150" t="s">
        <v>11</v>
      </c>
      <c r="J150" t="s">
        <v>12</v>
      </c>
      <c r="K150" t="s">
        <v>13</v>
      </c>
      <c r="L150" t="s">
        <v>14</v>
      </c>
      <c r="S150" s="16"/>
      <c r="T150" s="14"/>
    </row>
    <row r="151" spans="1:19" s="14" customFormat="1" ht="18">
      <c r="A151" s="14">
        <v>10</v>
      </c>
      <c r="B151" s="16" t="s">
        <v>39</v>
      </c>
      <c r="C151" s="14" t="s">
        <v>15</v>
      </c>
      <c r="D151" s="15">
        <v>102275.31343000015</v>
      </c>
      <c r="E151" s="15">
        <v>402068.8770799998</v>
      </c>
      <c r="F151" s="15">
        <v>4351059.263320012</v>
      </c>
      <c r="G151" s="15">
        <v>515012.2867500001</v>
      </c>
      <c r="H151" s="15">
        <v>153137.19891000018</v>
      </c>
      <c r="I151" s="15">
        <v>50855.367560000006</v>
      </c>
      <c r="J151" s="15">
        <v>1300423.4015200012</v>
      </c>
      <c r="K151" s="15">
        <v>687738.8397299997</v>
      </c>
      <c r="L151" s="15">
        <v>7562570.548300013</v>
      </c>
      <c r="M151" s="101"/>
      <c r="N151" s="102">
        <f>+(L151/$L$301)</f>
        <v>0.022866954475734273</v>
      </c>
      <c r="O151" s="101">
        <f>+(M152*N151)</f>
        <v>0.1350213612398565</v>
      </c>
      <c r="S151" s="16"/>
    </row>
    <row r="152" spans="3:20" ht="18">
      <c r="C152" t="s">
        <v>16</v>
      </c>
      <c r="D152" s="2">
        <v>1667.5868000000003</v>
      </c>
      <c r="E152" s="2">
        <v>70815.10033999999</v>
      </c>
      <c r="F152" s="2">
        <v>281217.7227899999</v>
      </c>
      <c r="G152" s="2">
        <v>100014.80764000007</v>
      </c>
      <c r="H152" s="2">
        <v>3531.53851</v>
      </c>
      <c r="I152" s="2">
        <v>220.77787999999998</v>
      </c>
      <c r="J152" s="2">
        <v>101473.82795000034</v>
      </c>
      <c r="K152" s="2">
        <v>1608.92065</v>
      </c>
      <c r="L152" s="2">
        <v>560550.2825600003</v>
      </c>
      <c r="M152" s="62">
        <f>+(L152/$L$297)*100</f>
        <v>5.904649934171913</v>
      </c>
      <c r="S152" s="16"/>
      <c r="T152" s="14"/>
    </row>
    <row r="153" spans="3:20" ht="18">
      <c r="C153" t="s">
        <v>17</v>
      </c>
      <c r="D153" s="2">
        <v>33624.74989999997</v>
      </c>
      <c r="E153" s="2">
        <v>212218.18344000005</v>
      </c>
      <c r="F153" s="2">
        <v>95601.73595999987</v>
      </c>
      <c r="G153" s="2">
        <v>216914.80953000038</v>
      </c>
      <c r="H153" s="2">
        <v>1882.2696799999999</v>
      </c>
      <c r="I153" s="2">
        <v>89.81486</v>
      </c>
      <c r="J153" s="2">
        <v>60.51849000000001</v>
      </c>
      <c r="K153" s="2">
        <v>158.20070000000018</v>
      </c>
      <c r="L153" s="2">
        <v>560550.2825600004</v>
      </c>
      <c r="S153" s="16"/>
      <c r="T153" s="14"/>
    </row>
    <row r="154" spans="2:20" s="4" customFormat="1" ht="18">
      <c r="B154" s="16"/>
      <c r="C154" s="4" t="s">
        <v>18</v>
      </c>
      <c r="D154" s="6">
        <f aca="true" t="shared" si="43" ref="D154:L154">D153-D152</f>
        <v>31957.163099999972</v>
      </c>
      <c r="E154" s="6">
        <f t="shared" si="43"/>
        <v>141403.08310000005</v>
      </c>
      <c r="F154" s="6">
        <f t="shared" si="43"/>
        <v>-185615.98683000004</v>
      </c>
      <c r="G154" s="6">
        <f t="shared" si="43"/>
        <v>116900.0018900003</v>
      </c>
      <c r="H154" s="6">
        <f t="shared" si="43"/>
        <v>-1649.26883</v>
      </c>
      <c r="I154" s="6">
        <f t="shared" si="43"/>
        <v>-130.96301999999997</v>
      </c>
      <c r="J154" s="6">
        <f t="shared" si="43"/>
        <v>-101413.30946000034</v>
      </c>
      <c r="K154" s="6">
        <f t="shared" si="43"/>
        <v>-1450.71995</v>
      </c>
      <c r="L154" s="4">
        <f t="shared" si="43"/>
        <v>0</v>
      </c>
      <c r="M154" s="103"/>
      <c r="N154" s="103"/>
      <c r="O154" s="103"/>
      <c r="S154" s="16"/>
      <c r="T154" s="14"/>
    </row>
    <row r="155" spans="2:20" s="4" customFormat="1" ht="18">
      <c r="B155" s="16"/>
      <c r="C155" s="4" t="s">
        <v>19</v>
      </c>
      <c r="D155" s="5">
        <f aca="true" t="shared" si="44" ref="D155:L155">D154/D151%</f>
        <v>31.24621380101883</v>
      </c>
      <c r="E155" s="5">
        <f t="shared" si="44"/>
        <v>35.1688705992195</v>
      </c>
      <c r="F155" s="5">
        <f t="shared" si="44"/>
        <v>-4.265995372546787</v>
      </c>
      <c r="G155" s="5">
        <f t="shared" si="44"/>
        <v>22.698487957967206</v>
      </c>
      <c r="H155" s="5">
        <f t="shared" si="44"/>
        <v>-1.0769877219507502</v>
      </c>
      <c r="I155" s="5">
        <f t="shared" si="44"/>
        <v>-0.25752054558545395</v>
      </c>
      <c r="J155" s="5">
        <f t="shared" si="44"/>
        <v>-7.798483889282774</v>
      </c>
      <c r="K155" s="5">
        <f t="shared" si="44"/>
        <v>-0.21094052948493355</v>
      </c>
      <c r="L155" s="4">
        <f t="shared" si="44"/>
        <v>0</v>
      </c>
      <c r="M155" s="103"/>
      <c r="N155" s="103"/>
      <c r="O155" s="103"/>
      <c r="S155" s="16"/>
      <c r="T155" s="14"/>
    </row>
    <row r="156" spans="2:19" s="14" customFormat="1" ht="18">
      <c r="B156" s="16"/>
      <c r="C156" s="14" t="s">
        <v>20</v>
      </c>
      <c r="D156" s="15">
        <v>134232.47653000013</v>
      </c>
      <c r="E156" s="15">
        <v>543471.9601799999</v>
      </c>
      <c r="F156" s="15">
        <v>4165443.2764900117</v>
      </c>
      <c r="G156" s="15">
        <v>631912.2886400004</v>
      </c>
      <c r="H156" s="15">
        <v>151487.93008000017</v>
      </c>
      <c r="I156" s="15">
        <v>50724.404539999996</v>
      </c>
      <c r="J156" s="15">
        <v>1199010.0920600009</v>
      </c>
      <c r="K156" s="15">
        <v>686288.1197799996</v>
      </c>
      <c r="L156" s="15">
        <v>7562570.548300012</v>
      </c>
      <c r="M156" s="101"/>
      <c r="N156" s="102"/>
      <c r="O156" s="101"/>
      <c r="S156" s="16"/>
    </row>
    <row r="157" spans="2:15" s="47" customFormat="1" ht="18">
      <c r="B157" s="87"/>
      <c r="C157"/>
      <c r="D157"/>
      <c r="E157"/>
      <c r="F157"/>
      <c r="G157"/>
      <c r="H157"/>
      <c r="I157"/>
      <c r="J157"/>
      <c r="K157"/>
      <c r="L157"/>
      <c r="M157" s="129"/>
      <c r="N157" s="129"/>
      <c r="O157" s="129"/>
    </row>
    <row r="158" spans="3:12" ht="18">
      <c r="C158" s="12" t="s">
        <v>74</v>
      </c>
      <c r="D158" s="13">
        <f aca="true" t="shared" si="45" ref="D158:L158">D152/$L151%</f>
        <v>0.022050528842667873</v>
      </c>
      <c r="E158" s="13">
        <f t="shared" si="45"/>
        <v>0.936389285729288</v>
      </c>
      <c r="F158" s="13">
        <f t="shared" si="45"/>
        <v>3.718546769169839</v>
      </c>
      <c r="G158" s="13">
        <f t="shared" si="45"/>
        <v>1.322497515907238</v>
      </c>
      <c r="H158" s="13">
        <f t="shared" si="45"/>
        <v>0.046697594256411304</v>
      </c>
      <c r="I158" s="13">
        <f t="shared" si="45"/>
        <v>0.002919349691879946</v>
      </c>
      <c r="J158" s="13">
        <f t="shared" si="45"/>
        <v>1.3417901664773308</v>
      </c>
      <c r="K158" s="13">
        <f t="shared" si="45"/>
        <v>0.021274785335545315</v>
      </c>
      <c r="L158" s="13">
        <f t="shared" si="45"/>
        <v>7.4121659954102</v>
      </c>
    </row>
    <row r="159" spans="3:12" ht="18">
      <c r="C159" s="12" t="s">
        <v>75</v>
      </c>
      <c r="D159" s="13">
        <f aca="true" t="shared" si="46" ref="D159:L159">D153/$L156%</f>
        <v>0.4446206443331424</v>
      </c>
      <c r="E159" s="13">
        <f t="shared" si="46"/>
        <v>2.8061646775342086</v>
      </c>
      <c r="F159" s="13">
        <f t="shared" si="46"/>
        <v>1.2641433934324113</v>
      </c>
      <c r="G159" s="13">
        <f t="shared" si="46"/>
        <v>2.8682682448332413</v>
      </c>
      <c r="H159" s="13">
        <f t="shared" si="46"/>
        <v>0.02488928424506552</v>
      </c>
      <c r="I159" s="13">
        <f t="shared" si="46"/>
        <v>0.0011876234334129876</v>
      </c>
      <c r="J159" s="13">
        <f t="shared" si="46"/>
        <v>0.0008002370306959179</v>
      </c>
      <c r="K159" s="13">
        <f t="shared" si="46"/>
        <v>0.0020918905680233565</v>
      </c>
      <c r="L159" s="13">
        <f t="shared" si="46"/>
        <v>7.412165995410204</v>
      </c>
    </row>
    <row r="160" spans="2:15" s="47" customFormat="1" ht="18">
      <c r="B160" s="87"/>
      <c r="L160" s="47">
        <f>+(L152/L156)*100</f>
        <v>7.412165995410201</v>
      </c>
      <c r="M160" s="129"/>
      <c r="N160" s="129"/>
      <c r="O160" s="129"/>
    </row>
    <row r="161" spans="1:15" s="25" customFormat="1" ht="18">
      <c r="A161" s="126"/>
      <c r="B161" s="127"/>
      <c r="C161" s="126"/>
      <c r="D161" s="126">
        <v>1</v>
      </c>
      <c r="E161" s="126" t="s">
        <v>1</v>
      </c>
      <c r="F161" s="126" t="s">
        <v>2</v>
      </c>
      <c r="G161" s="126" t="s">
        <v>3</v>
      </c>
      <c r="H161" s="126" t="s">
        <v>4</v>
      </c>
      <c r="I161" s="126" t="s">
        <v>5</v>
      </c>
      <c r="J161" s="126">
        <v>4</v>
      </c>
      <c r="K161" s="126">
        <v>5</v>
      </c>
      <c r="L161" s="126"/>
      <c r="M161" s="128"/>
      <c r="N161" s="128"/>
      <c r="O161" s="128"/>
    </row>
    <row r="162" spans="1:12" ht="18">
      <c r="A162" s="28"/>
      <c r="B162" s="67"/>
      <c r="C162" s="28"/>
      <c r="D162" s="28" t="s">
        <v>6</v>
      </c>
      <c r="E162" s="28" t="s">
        <v>7</v>
      </c>
      <c r="F162" s="28" t="s">
        <v>8</v>
      </c>
      <c r="G162" s="28" t="s">
        <v>9</v>
      </c>
      <c r="H162" s="28" t="s">
        <v>10</v>
      </c>
      <c r="I162" s="28" t="s">
        <v>11</v>
      </c>
      <c r="J162" s="28" t="s">
        <v>12</v>
      </c>
      <c r="K162" s="28" t="s">
        <v>13</v>
      </c>
      <c r="L162" s="28" t="s">
        <v>14</v>
      </c>
    </row>
    <row r="163" spans="1:15" s="14" customFormat="1" ht="18">
      <c r="A163" s="66">
        <v>10</v>
      </c>
      <c r="B163" s="67" t="s">
        <v>40</v>
      </c>
      <c r="C163" s="66" t="s">
        <v>15</v>
      </c>
      <c r="D163" s="94">
        <v>1348013.56812</v>
      </c>
      <c r="E163" s="94">
        <v>10960542.91911996</v>
      </c>
      <c r="F163" s="94">
        <v>4831508.361579998</v>
      </c>
      <c r="G163" s="94">
        <v>8818217.891070021</v>
      </c>
      <c r="H163" s="94">
        <v>2676056.1369200014</v>
      </c>
      <c r="I163" s="94">
        <v>1066022.8071899984</v>
      </c>
      <c r="J163" s="94">
        <v>69104.32819999999</v>
      </c>
      <c r="K163" s="94">
        <v>908812.3555800007</v>
      </c>
      <c r="L163" s="94">
        <v>30678278.36777998</v>
      </c>
      <c r="M163" s="101"/>
      <c r="N163" s="102">
        <f>+(L163/$L$301)</f>
        <v>0.09276195049679536</v>
      </c>
      <c r="O163" s="101">
        <f>+(M164*N163)</f>
        <v>0.3855310537096367</v>
      </c>
    </row>
    <row r="164" spans="1:13" ht="18">
      <c r="A164" s="28"/>
      <c r="B164" s="67"/>
      <c r="C164" s="28" t="s">
        <v>16</v>
      </c>
      <c r="D164" s="31">
        <v>2914.78028</v>
      </c>
      <c r="E164" s="31">
        <v>118548.58396999998</v>
      </c>
      <c r="F164" s="31">
        <v>106383.49386000003</v>
      </c>
      <c r="G164" s="31">
        <v>113041.72273000001</v>
      </c>
      <c r="H164" s="31">
        <v>47183.759669999985</v>
      </c>
      <c r="I164" s="31">
        <v>3988.29608</v>
      </c>
      <c r="J164" s="31">
        <v>675.5936399999999</v>
      </c>
      <c r="K164" s="31">
        <v>1820.9164700000001</v>
      </c>
      <c r="L164" s="31">
        <v>394557.14670000004</v>
      </c>
      <c r="M164" s="62">
        <f>+(L164/$L$297)*100</f>
        <v>4.156133540151849</v>
      </c>
    </row>
    <row r="165" spans="1:12" ht="18">
      <c r="A165" s="28"/>
      <c r="B165" s="67"/>
      <c r="C165" s="28" t="s">
        <v>17</v>
      </c>
      <c r="D165" s="31">
        <v>85548.40516000001</v>
      </c>
      <c r="E165" s="31">
        <v>41876.210450000006</v>
      </c>
      <c r="F165" s="31">
        <v>39659.60643</v>
      </c>
      <c r="G165" s="31">
        <v>151183.70465000003</v>
      </c>
      <c r="H165" s="31">
        <v>64293.720569999976</v>
      </c>
      <c r="I165" s="31">
        <v>8714.763200000001</v>
      </c>
      <c r="J165" s="31">
        <v>687.5351900000001</v>
      </c>
      <c r="K165" s="31">
        <v>2593.2010500000006</v>
      </c>
      <c r="L165" s="31">
        <v>394557.1467</v>
      </c>
    </row>
    <row r="166" spans="1:15" s="4" customFormat="1" ht="18">
      <c r="A166" s="95"/>
      <c r="B166" s="67"/>
      <c r="C166" s="95" t="s">
        <v>18</v>
      </c>
      <c r="D166" s="96">
        <f aca="true" t="shared" si="47" ref="D166:L166">D165-D164</f>
        <v>82633.62488</v>
      </c>
      <c r="E166" s="96">
        <f t="shared" si="47"/>
        <v>-76672.37351999996</v>
      </c>
      <c r="F166" s="96">
        <f t="shared" si="47"/>
        <v>-66723.88743000003</v>
      </c>
      <c r="G166" s="96">
        <f t="shared" si="47"/>
        <v>38141.98192000002</v>
      </c>
      <c r="H166" s="96">
        <f t="shared" si="47"/>
        <v>17109.96089999999</v>
      </c>
      <c r="I166" s="96">
        <f t="shared" si="47"/>
        <v>4726.467120000001</v>
      </c>
      <c r="J166" s="96">
        <f t="shared" si="47"/>
        <v>11.94155000000012</v>
      </c>
      <c r="K166" s="96">
        <f t="shared" si="47"/>
        <v>772.2845800000005</v>
      </c>
      <c r="L166" s="95">
        <f t="shared" si="47"/>
        <v>0</v>
      </c>
      <c r="M166" s="103"/>
      <c r="N166" s="103"/>
      <c r="O166" s="103"/>
    </row>
    <row r="167" spans="1:15" s="4" customFormat="1" ht="18">
      <c r="A167" s="95"/>
      <c r="B167" s="67"/>
      <c r="C167" s="95" t="s">
        <v>19</v>
      </c>
      <c r="D167" s="97">
        <f aca="true" t="shared" si="48" ref="D167:L167">D166/D163%</f>
        <v>6.1300291654515435</v>
      </c>
      <c r="E167" s="97">
        <f t="shared" si="48"/>
        <v>-0.6995307995760863</v>
      </c>
      <c r="F167" s="97">
        <f t="shared" si="48"/>
        <v>-1.38101566708621</v>
      </c>
      <c r="G167" s="97">
        <f t="shared" si="48"/>
        <v>0.4325361699060012</v>
      </c>
      <c r="H167" s="97">
        <f t="shared" si="48"/>
        <v>0.6393722711546943</v>
      </c>
      <c r="I167" s="97">
        <f t="shared" si="48"/>
        <v>0.4433739210945041</v>
      </c>
      <c r="J167" s="97">
        <f t="shared" si="48"/>
        <v>0.017280466088085235</v>
      </c>
      <c r="K167" s="97">
        <f t="shared" si="48"/>
        <v>0.08497734161053866</v>
      </c>
      <c r="L167" s="95">
        <f t="shared" si="48"/>
        <v>0</v>
      </c>
      <c r="M167" s="103"/>
      <c r="N167" s="103"/>
      <c r="O167" s="103"/>
    </row>
    <row r="168" spans="1:15" s="14" customFormat="1" ht="18">
      <c r="A168" s="66"/>
      <c r="B168" s="67"/>
      <c r="C168" s="66" t="s">
        <v>20</v>
      </c>
      <c r="D168" s="94">
        <v>1430647.193</v>
      </c>
      <c r="E168" s="94">
        <v>10883870.54559996</v>
      </c>
      <c r="F168" s="94">
        <v>4764784.474149998</v>
      </c>
      <c r="G168" s="94">
        <v>8856359.872990021</v>
      </c>
      <c r="H168" s="94">
        <v>2693166.0978200017</v>
      </c>
      <c r="I168" s="94">
        <v>1070749.2743099984</v>
      </c>
      <c r="J168" s="94">
        <v>69116.26974999999</v>
      </c>
      <c r="K168" s="94">
        <v>909584.6401600009</v>
      </c>
      <c r="L168" s="94">
        <v>30678278.367779978</v>
      </c>
      <c r="M168" s="101"/>
      <c r="N168" s="102"/>
      <c r="O168" s="101"/>
    </row>
    <row r="169" spans="1:14" ht="18">
      <c r="A169" s="28"/>
      <c r="B169" s="67"/>
      <c r="C169" s="28"/>
      <c r="D169" s="31"/>
      <c r="E169" s="31"/>
      <c r="F169" s="31"/>
      <c r="G169" s="31"/>
      <c r="H169" s="31"/>
      <c r="I169" s="31"/>
      <c r="J169" s="31"/>
      <c r="K169" s="31"/>
      <c r="L169" s="31"/>
      <c r="N169" s="62"/>
    </row>
    <row r="170" spans="1:12" ht="18">
      <c r="A170" s="28"/>
      <c r="B170" s="67"/>
      <c r="C170" s="98" t="s">
        <v>74</v>
      </c>
      <c r="D170" s="99">
        <f aca="true" t="shared" si="49" ref="D170:L170">D164/$L163%</f>
        <v>0.00950112077691186</v>
      </c>
      <c r="E170" s="99">
        <f t="shared" si="49"/>
        <v>0.3864251525095562</v>
      </c>
      <c r="F170" s="99">
        <f t="shared" si="49"/>
        <v>0.34677139500673493</v>
      </c>
      <c r="G170" s="99">
        <f t="shared" si="49"/>
        <v>0.3684747930598435</v>
      </c>
      <c r="H170" s="99">
        <f t="shared" si="49"/>
        <v>0.15380184997458973</v>
      </c>
      <c r="I170" s="99">
        <f t="shared" si="49"/>
        <v>0.013000390804813638</v>
      </c>
      <c r="J170" s="99">
        <f t="shared" si="49"/>
        <v>0.0022021888969804304</v>
      </c>
      <c r="K170" s="99">
        <f t="shared" si="49"/>
        <v>0.005935523656739575</v>
      </c>
      <c r="L170" s="99">
        <f t="shared" si="49"/>
        <v>1.28611241468617</v>
      </c>
    </row>
    <row r="171" spans="1:12" ht="18">
      <c r="A171" s="28"/>
      <c r="B171" s="67"/>
      <c r="C171" s="98" t="s">
        <v>75</v>
      </c>
      <c r="D171" s="99">
        <f aca="true" t="shared" si="50" ref="D171:L171">D165/$L168%</f>
        <v>0.278856603797714</v>
      </c>
      <c r="E171" s="99">
        <f t="shared" si="50"/>
        <v>0.13650117502676</v>
      </c>
      <c r="F171" s="99">
        <f t="shared" si="50"/>
        <v>0.12927585425280158</v>
      </c>
      <c r="G171" s="99">
        <f t="shared" si="50"/>
        <v>0.49280374484371814</v>
      </c>
      <c r="H171" s="99">
        <f t="shared" si="50"/>
        <v>0.20957408300175276</v>
      </c>
      <c r="I171" s="99">
        <f t="shared" si="50"/>
        <v>0.028406950010443632</v>
      </c>
      <c r="J171" s="99">
        <f t="shared" si="50"/>
        <v>0.0022411139952432514</v>
      </c>
      <c r="K171" s="99">
        <f t="shared" si="50"/>
        <v>0.008452889757736611</v>
      </c>
      <c r="L171" s="99">
        <f t="shared" si="50"/>
        <v>1.2861124146861698</v>
      </c>
    </row>
    <row r="172" spans="1:12" ht="18">
      <c r="A172" s="28"/>
      <c r="B172" s="67"/>
      <c r="C172" s="100"/>
      <c r="D172" s="28"/>
      <c r="E172" s="28"/>
      <c r="F172" s="28"/>
      <c r="G172" s="28"/>
      <c r="H172" s="28"/>
      <c r="I172" s="28"/>
      <c r="J172" s="28"/>
      <c r="K172" s="28"/>
      <c r="L172" s="51">
        <f>+(L164/L168)*100</f>
        <v>1.2861124146861702</v>
      </c>
    </row>
    <row r="173" spans="2:20" s="25" customFormat="1" ht="18">
      <c r="B173" s="124"/>
      <c r="D173" s="25">
        <v>1</v>
      </c>
      <c r="E173" s="25" t="s">
        <v>1</v>
      </c>
      <c r="F173" s="25" t="s">
        <v>2</v>
      </c>
      <c r="G173" s="25" t="s">
        <v>3</v>
      </c>
      <c r="H173" s="25" t="s">
        <v>4</v>
      </c>
      <c r="I173" s="25" t="s">
        <v>5</v>
      </c>
      <c r="J173" s="25">
        <v>4</v>
      </c>
      <c r="K173" s="25">
        <v>5</v>
      </c>
      <c r="M173" s="128"/>
      <c r="N173" s="128"/>
      <c r="O173" s="128"/>
      <c r="S173" s="124"/>
      <c r="T173" s="125"/>
    </row>
    <row r="174" spans="4:20" ht="18">
      <c r="D174" t="s">
        <v>6</v>
      </c>
      <c r="E174" t="s">
        <v>7</v>
      </c>
      <c r="F174" t="s">
        <v>8</v>
      </c>
      <c r="G174" t="s">
        <v>9</v>
      </c>
      <c r="H174" t="s">
        <v>10</v>
      </c>
      <c r="I174" t="s">
        <v>11</v>
      </c>
      <c r="J174" t="s">
        <v>12</v>
      </c>
      <c r="K174" t="s">
        <v>13</v>
      </c>
      <c r="L174" t="s">
        <v>14</v>
      </c>
      <c r="S174" s="16"/>
      <c r="T174" s="14"/>
    </row>
    <row r="175" spans="1:19" s="14" customFormat="1" ht="18">
      <c r="A175" s="14">
        <v>6</v>
      </c>
      <c r="B175" s="16" t="s">
        <v>38</v>
      </c>
      <c r="C175" s="14" t="s">
        <v>15</v>
      </c>
      <c r="D175" s="15">
        <v>210585.6491200001</v>
      </c>
      <c r="E175" s="15">
        <v>2163630.1566000003</v>
      </c>
      <c r="F175" s="15">
        <v>1770626.1438600048</v>
      </c>
      <c r="G175" s="15">
        <v>2026079.7989799972</v>
      </c>
      <c r="H175" s="15">
        <v>2411.0172900000002</v>
      </c>
      <c r="I175" s="15">
        <v>1662.5180899999998</v>
      </c>
      <c r="J175" s="15">
        <v>55008.29971000001</v>
      </c>
      <c r="K175" s="15">
        <v>150950.46834000002</v>
      </c>
      <c r="L175" s="15">
        <v>6380954.051990002</v>
      </c>
      <c r="M175" s="101"/>
      <c r="N175" s="102">
        <f>+(L175/$L$301)</f>
        <v>0.019294099127631574</v>
      </c>
      <c r="O175" s="101">
        <f>+(M176*N175)</f>
        <v>0.032675766072287074</v>
      </c>
      <c r="S175" s="16"/>
    </row>
    <row r="176" spans="3:20" ht="18">
      <c r="C176" t="s">
        <v>16</v>
      </c>
      <c r="D176" s="2">
        <v>824.2940699999999</v>
      </c>
      <c r="E176" s="2">
        <v>23003.982169999934</v>
      </c>
      <c r="F176" s="2">
        <v>73226.94050000032</v>
      </c>
      <c r="G176" s="2">
        <v>63585.32042999987</v>
      </c>
      <c r="H176" s="2">
        <v>0.00063</v>
      </c>
      <c r="I176" s="2">
        <v>0.00133</v>
      </c>
      <c r="J176" s="2">
        <v>43.326649999999994</v>
      </c>
      <c r="K176" s="2">
        <v>92.30976000000001</v>
      </c>
      <c r="L176" s="2">
        <v>160776.1755400001</v>
      </c>
      <c r="M176" s="62">
        <f>+(L176/$L$297)*100</f>
        <v>1.6935626719928722</v>
      </c>
      <c r="S176" s="16"/>
      <c r="T176" s="14"/>
    </row>
    <row r="177" spans="3:20" ht="18">
      <c r="C177" t="s">
        <v>17</v>
      </c>
      <c r="D177" s="2">
        <v>1459.7155600000008</v>
      </c>
      <c r="E177" s="2">
        <v>60490.30204000033</v>
      </c>
      <c r="F177" s="2">
        <v>35179.12911999991</v>
      </c>
      <c r="G177" s="2">
        <v>63153.296499999866</v>
      </c>
      <c r="H177" s="2">
        <v>50.35238</v>
      </c>
      <c r="I177" s="2">
        <v>52.24234</v>
      </c>
      <c r="J177" s="2">
        <v>83.07291000000001</v>
      </c>
      <c r="K177" s="2">
        <v>308.06469</v>
      </c>
      <c r="L177" s="2">
        <v>160776.1755400001</v>
      </c>
      <c r="S177" s="16"/>
      <c r="T177" s="14"/>
    </row>
    <row r="178" spans="2:20" s="4" customFormat="1" ht="18">
      <c r="B178" s="16"/>
      <c r="C178" s="4" t="s">
        <v>18</v>
      </c>
      <c r="D178" s="6">
        <f aca="true" t="shared" si="51" ref="D178:L178">D177-D176</f>
        <v>635.4214900000009</v>
      </c>
      <c r="E178" s="6">
        <f t="shared" si="51"/>
        <v>37486.3198700004</v>
      </c>
      <c r="F178" s="6">
        <f t="shared" si="51"/>
        <v>-38047.81138000041</v>
      </c>
      <c r="G178" s="6">
        <f t="shared" si="51"/>
        <v>-432.023930000003</v>
      </c>
      <c r="H178" s="6">
        <f t="shared" si="51"/>
        <v>50.351749999999996</v>
      </c>
      <c r="I178" s="6">
        <f t="shared" si="51"/>
        <v>52.241009999999996</v>
      </c>
      <c r="J178" s="6">
        <f t="shared" si="51"/>
        <v>39.746260000000014</v>
      </c>
      <c r="K178" s="6">
        <f t="shared" si="51"/>
        <v>215.75492999999997</v>
      </c>
      <c r="L178" s="4">
        <f t="shared" si="51"/>
        <v>0</v>
      </c>
      <c r="M178" s="103"/>
      <c r="N178" s="103"/>
      <c r="O178" s="103"/>
      <c r="S178" s="16"/>
      <c r="T178" s="14"/>
    </row>
    <row r="179" spans="2:20" s="4" customFormat="1" ht="18">
      <c r="B179" s="16"/>
      <c r="C179" s="4" t="s">
        <v>19</v>
      </c>
      <c r="D179" s="5">
        <f aca="true" t="shared" si="52" ref="D179:L179">D178/D175%</f>
        <v>0.301740167316868</v>
      </c>
      <c r="E179" s="5">
        <f t="shared" si="52"/>
        <v>1.732565972777327</v>
      </c>
      <c r="F179" s="5">
        <f t="shared" si="52"/>
        <v>-2.148833705632253</v>
      </c>
      <c r="G179" s="5">
        <f t="shared" si="52"/>
        <v>-0.021323144834546975</v>
      </c>
      <c r="H179" s="5">
        <f t="shared" si="52"/>
        <v>2.088402692458501</v>
      </c>
      <c r="I179" s="5">
        <f t="shared" si="52"/>
        <v>3.142282199166928</v>
      </c>
      <c r="J179" s="5">
        <f t="shared" si="52"/>
        <v>0.07225502371376606</v>
      </c>
      <c r="K179" s="5">
        <f t="shared" si="52"/>
        <v>0.1429309444168366</v>
      </c>
      <c r="L179" s="4">
        <f t="shared" si="52"/>
        <v>0</v>
      </c>
      <c r="M179" s="103"/>
      <c r="N179" s="103"/>
      <c r="O179" s="103"/>
      <c r="S179" s="16"/>
      <c r="T179" s="14"/>
    </row>
    <row r="180" spans="2:19" s="14" customFormat="1" ht="18">
      <c r="B180" s="16"/>
      <c r="C180" s="14" t="s">
        <v>20</v>
      </c>
      <c r="D180" s="15">
        <v>211221.07061000014</v>
      </c>
      <c r="E180" s="15">
        <v>2201116.4764700006</v>
      </c>
      <c r="F180" s="15">
        <v>1732578.3324800045</v>
      </c>
      <c r="G180" s="15">
        <v>2025647.7750499973</v>
      </c>
      <c r="H180" s="15">
        <v>2461.36904</v>
      </c>
      <c r="I180" s="15">
        <v>1714.7590999999998</v>
      </c>
      <c r="J180" s="15">
        <v>55048.04597000001</v>
      </c>
      <c r="K180" s="15">
        <v>151166.22327000002</v>
      </c>
      <c r="L180" s="15">
        <v>6380954.051990003</v>
      </c>
      <c r="M180" s="101"/>
      <c r="N180" s="102"/>
      <c r="O180" s="101"/>
      <c r="S180" s="16"/>
    </row>
    <row r="181" spans="2:15" s="47" customFormat="1" ht="18">
      <c r="B181" s="87"/>
      <c r="C181"/>
      <c r="D181"/>
      <c r="E181"/>
      <c r="F181"/>
      <c r="G181"/>
      <c r="H181"/>
      <c r="I181"/>
      <c r="J181"/>
      <c r="K181"/>
      <c r="L181"/>
      <c r="M181" s="129"/>
      <c r="N181" s="129"/>
      <c r="O181" s="129"/>
    </row>
    <row r="182" spans="3:12" ht="18">
      <c r="C182" s="12" t="s">
        <v>74</v>
      </c>
      <c r="D182" s="13">
        <f aca="true" t="shared" si="53" ref="D182:L182">D176/$L175%</f>
        <v>0.01291803801255912</v>
      </c>
      <c r="E182" s="13">
        <f t="shared" si="53"/>
        <v>0.3605100739257913</v>
      </c>
      <c r="F182" s="13">
        <f t="shared" si="53"/>
        <v>1.1475860804414244</v>
      </c>
      <c r="G182" s="13">
        <f t="shared" si="53"/>
        <v>0.9964861039889445</v>
      </c>
      <c r="H182" s="13">
        <f t="shared" si="53"/>
        <v>9.873131742792044E-09</v>
      </c>
      <c r="I182" s="13">
        <f t="shared" si="53"/>
        <v>2.084327812367209E-08</v>
      </c>
      <c r="J182" s="13">
        <f t="shared" si="53"/>
        <v>0.0006789995609902235</v>
      </c>
      <c r="K182" s="13">
        <f t="shared" si="53"/>
        <v>0.001446645113691294</v>
      </c>
      <c r="L182" s="13">
        <f t="shared" si="53"/>
        <v>2.519625971759811</v>
      </c>
    </row>
    <row r="183" spans="3:12" ht="18">
      <c r="C183" s="12" t="s">
        <v>75</v>
      </c>
      <c r="D183" s="13">
        <f aca="true" t="shared" si="54" ref="D183:L183">D177/$L180%</f>
        <v>0.022876133382354714</v>
      </c>
      <c r="E183" s="13">
        <f t="shared" si="54"/>
        <v>0.9479820971463578</v>
      </c>
      <c r="F183" s="13">
        <f t="shared" si="54"/>
        <v>0.5513145657118269</v>
      </c>
      <c r="G183" s="13">
        <f t="shared" si="54"/>
        <v>0.9897155814858829</v>
      </c>
      <c r="H183" s="13">
        <f t="shared" si="54"/>
        <v>0.0007891042560367097</v>
      </c>
      <c r="I183" s="13">
        <f t="shared" si="54"/>
        <v>0.0008187230243995784</v>
      </c>
      <c r="J183" s="13">
        <f t="shared" si="54"/>
        <v>0.0013018885471223912</v>
      </c>
      <c r="K183" s="13">
        <f t="shared" si="54"/>
        <v>0.00482787820582919</v>
      </c>
      <c r="L183" s="13">
        <f t="shared" si="54"/>
        <v>2.5196259717598104</v>
      </c>
    </row>
    <row r="184" spans="2:15" s="47" customFormat="1" ht="18">
      <c r="B184" s="87"/>
      <c r="L184" s="47">
        <f>+(L176/L180)*100</f>
        <v>2.5196259717598104</v>
      </c>
      <c r="M184" s="129"/>
      <c r="N184" s="129"/>
      <c r="O184" s="129"/>
    </row>
    <row r="185" spans="1:15" s="25" customFormat="1" ht="18">
      <c r="A185" s="126"/>
      <c r="B185" s="127"/>
      <c r="C185" s="126"/>
      <c r="D185" s="126">
        <v>1</v>
      </c>
      <c r="E185" s="126" t="s">
        <v>1</v>
      </c>
      <c r="F185" s="126" t="s">
        <v>2</v>
      </c>
      <c r="G185" s="126" t="s">
        <v>3</v>
      </c>
      <c r="H185" s="126" t="s">
        <v>4</v>
      </c>
      <c r="I185" s="126" t="s">
        <v>5</v>
      </c>
      <c r="J185" s="126">
        <v>4</v>
      </c>
      <c r="K185" s="126">
        <v>5</v>
      </c>
      <c r="L185" s="126"/>
      <c r="M185" s="128"/>
      <c r="N185" s="128"/>
      <c r="O185" s="128"/>
    </row>
    <row r="186" spans="1:12" ht="18">
      <c r="A186" s="28"/>
      <c r="B186" s="67"/>
      <c r="C186" s="28"/>
      <c r="D186" s="28" t="s">
        <v>6</v>
      </c>
      <c r="E186" s="28" t="s">
        <v>7</v>
      </c>
      <c r="F186" s="28" t="s">
        <v>8</v>
      </c>
      <c r="G186" s="28" t="s">
        <v>9</v>
      </c>
      <c r="H186" s="28" t="s">
        <v>10</v>
      </c>
      <c r="I186" s="28" t="s">
        <v>11</v>
      </c>
      <c r="J186" s="28" t="s">
        <v>12</v>
      </c>
      <c r="K186" s="28" t="s">
        <v>13</v>
      </c>
      <c r="L186" s="28" t="s">
        <v>14</v>
      </c>
    </row>
    <row r="187" spans="1:15" s="14" customFormat="1" ht="18">
      <c r="A187" s="66">
        <v>11</v>
      </c>
      <c r="B187" s="67" t="s">
        <v>41</v>
      </c>
      <c r="C187" s="66" t="s">
        <v>15</v>
      </c>
      <c r="D187" s="94">
        <v>19124.00974999999</v>
      </c>
      <c r="E187" s="94">
        <v>23776.899199999993</v>
      </c>
      <c r="F187" s="94">
        <v>113132.39971000006</v>
      </c>
      <c r="G187" s="94">
        <v>88422.80498</v>
      </c>
      <c r="H187" s="94">
        <v>91.70094999999999</v>
      </c>
      <c r="I187" s="94">
        <v>0</v>
      </c>
      <c r="J187" s="94">
        <v>0</v>
      </c>
      <c r="K187" s="94">
        <v>532.7062</v>
      </c>
      <c r="L187" s="94">
        <v>245080.52079000004</v>
      </c>
      <c r="M187" s="101"/>
      <c r="N187" s="102">
        <f>+(L187/$L$301)</f>
        <v>0.0007410502918288747</v>
      </c>
      <c r="O187" s="101">
        <f>+(M188*N187)</f>
        <v>3.149553615861656E-05</v>
      </c>
    </row>
    <row r="188" spans="1:13" ht="18">
      <c r="A188" s="28"/>
      <c r="B188" s="67"/>
      <c r="C188" s="28" t="s">
        <v>16</v>
      </c>
      <c r="D188" s="31">
        <v>82.12196999999999</v>
      </c>
      <c r="E188" s="31">
        <v>496.59229999999997</v>
      </c>
      <c r="F188" s="31">
        <v>1283.2659300001142</v>
      </c>
      <c r="G188" s="31">
        <v>2172.81731</v>
      </c>
      <c r="H188" s="31">
        <v>0</v>
      </c>
      <c r="I188" s="31">
        <v>0</v>
      </c>
      <c r="J188" s="31">
        <v>0</v>
      </c>
      <c r="K188" s="31">
        <v>0</v>
      </c>
      <c r="L188" s="31">
        <v>4034.797510000114</v>
      </c>
      <c r="M188" s="62">
        <f>+(L188/$L$297)*100</f>
        <v>0.04250121281362317</v>
      </c>
    </row>
    <row r="189" spans="1:12" ht="18">
      <c r="A189" s="28"/>
      <c r="B189" s="67"/>
      <c r="C189" s="28" t="s">
        <v>17</v>
      </c>
      <c r="D189" s="31">
        <v>1660.5658900001142</v>
      </c>
      <c r="E189" s="31">
        <v>171.65533</v>
      </c>
      <c r="F189" s="31">
        <v>172.83436999999998</v>
      </c>
      <c r="G189" s="31">
        <v>2029.74192</v>
      </c>
      <c r="H189" s="31">
        <v>0</v>
      </c>
      <c r="I189" s="31">
        <v>0</v>
      </c>
      <c r="J189" s="31">
        <v>0</v>
      </c>
      <c r="K189" s="31">
        <v>0</v>
      </c>
      <c r="L189" s="31">
        <v>4034.797510000114</v>
      </c>
    </row>
    <row r="190" spans="1:15" s="4" customFormat="1" ht="18">
      <c r="A190" s="95"/>
      <c r="B190" s="67"/>
      <c r="C190" s="95" t="s">
        <v>18</v>
      </c>
      <c r="D190" s="96">
        <f aca="true" t="shared" si="55" ref="D190:L190">D189-D188</f>
        <v>1578.4439200001143</v>
      </c>
      <c r="E190" s="96">
        <f t="shared" si="55"/>
        <v>-324.93697</v>
      </c>
      <c r="F190" s="96">
        <f t="shared" si="55"/>
        <v>-1110.4315600001141</v>
      </c>
      <c r="G190" s="96">
        <f t="shared" si="55"/>
        <v>-143.07538999999997</v>
      </c>
      <c r="H190" s="96">
        <f t="shared" si="55"/>
        <v>0</v>
      </c>
      <c r="I190" s="96">
        <f t="shared" si="55"/>
        <v>0</v>
      </c>
      <c r="J190" s="96">
        <f t="shared" si="55"/>
        <v>0</v>
      </c>
      <c r="K190" s="96">
        <f t="shared" si="55"/>
        <v>0</v>
      </c>
      <c r="L190" s="95">
        <f t="shared" si="55"/>
        <v>0</v>
      </c>
      <c r="M190" s="103"/>
      <c r="N190" s="103"/>
      <c r="O190" s="103"/>
    </row>
    <row r="191" spans="1:15" s="4" customFormat="1" ht="18">
      <c r="A191" s="95"/>
      <c r="B191" s="67"/>
      <c r="C191" s="95" t="s">
        <v>19</v>
      </c>
      <c r="D191" s="97">
        <f>D190/D187%</f>
        <v>8.2537289022252</v>
      </c>
      <c r="E191" s="97">
        <f>E190/E187%</f>
        <v>-1.3666078459885975</v>
      </c>
      <c r="F191" s="97">
        <f>F190/F187%</f>
        <v>-0.9815327552907555</v>
      </c>
      <c r="G191" s="97">
        <f>G190/G187%</f>
        <v>-0.1618082462237673</v>
      </c>
      <c r="H191" s="97">
        <f>H190/H187%</f>
        <v>0</v>
      </c>
      <c r="I191" s="97">
        <v>0</v>
      </c>
      <c r="J191" s="97">
        <v>0</v>
      </c>
      <c r="K191" s="97">
        <f>K190/K187%</f>
        <v>0</v>
      </c>
      <c r="L191" s="95">
        <f>L190/L187%</f>
        <v>0</v>
      </c>
      <c r="M191" s="103"/>
      <c r="N191" s="103"/>
      <c r="O191" s="103"/>
    </row>
    <row r="192" spans="1:15" s="14" customFormat="1" ht="18">
      <c r="A192" s="66"/>
      <c r="B192" s="67"/>
      <c r="C192" s="66" t="s">
        <v>20</v>
      </c>
      <c r="D192" s="94">
        <v>20702.453670000104</v>
      </c>
      <c r="E192" s="94">
        <v>23451.962229999994</v>
      </c>
      <c r="F192" s="94">
        <v>112021.96814999994</v>
      </c>
      <c r="G192" s="94">
        <v>88279.72959</v>
      </c>
      <c r="H192" s="94">
        <v>91.70094999999999</v>
      </c>
      <c r="I192" s="94">
        <v>0</v>
      </c>
      <c r="J192" s="94">
        <v>0</v>
      </c>
      <c r="K192" s="94">
        <v>532.7062</v>
      </c>
      <c r="L192" s="94">
        <v>245080.52079000004</v>
      </c>
      <c r="M192" s="101"/>
      <c r="N192" s="102"/>
      <c r="O192" s="101"/>
    </row>
    <row r="193" spans="1:14" ht="18">
      <c r="A193" s="28"/>
      <c r="B193" s="67"/>
      <c r="C193" s="28"/>
      <c r="D193" s="31"/>
      <c r="E193" s="31"/>
      <c r="F193" s="31"/>
      <c r="G193" s="31"/>
      <c r="H193" s="31"/>
      <c r="I193" s="31"/>
      <c r="J193" s="31"/>
      <c r="K193" s="31"/>
      <c r="L193" s="31"/>
      <c r="N193" s="62"/>
    </row>
    <row r="194" spans="1:12" ht="18">
      <c r="A194" s="28"/>
      <c r="B194" s="67"/>
      <c r="C194" s="98" t="s">
        <v>74</v>
      </c>
      <c r="D194" s="99">
        <f aca="true" t="shared" si="56" ref="D194:L194">D188/$L187%</f>
        <v>0.03350815876157172</v>
      </c>
      <c r="E194" s="99">
        <f t="shared" si="56"/>
        <v>0.2026241409963016</v>
      </c>
      <c r="F194" s="99">
        <f t="shared" si="56"/>
        <v>0.5236099245519781</v>
      </c>
      <c r="G194" s="99">
        <f t="shared" si="56"/>
        <v>0.8865728304298008</v>
      </c>
      <c r="H194" s="99">
        <f t="shared" si="56"/>
        <v>0</v>
      </c>
      <c r="I194" s="99">
        <f t="shared" si="56"/>
        <v>0</v>
      </c>
      <c r="J194" s="99">
        <f t="shared" si="56"/>
        <v>0</v>
      </c>
      <c r="K194" s="99">
        <f t="shared" si="56"/>
        <v>0</v>
      </c>
      <c r="L194" s="99">
        <f t="shared" si="56"/>
        <v>1.6463150547396523</v>
      </c>
    </row>
    <row r="195" spans="1:12" ht="18">
      <c r="A195" s="28"/>
      <c r="B195" s="67"/>
      <c r="C195" s="98" t="s">
        <v>75</v>
      </c>
      <c r="D195" s="99">
        <f aca="true" t="shared" si="57" ref="D195:L195">D189/$L192%</f>
        <v>0.6775593117916493</v>
      </c>
      <c r="E195" s="99">
        <f t="shared" si="57"/>
        <v>0.07004038078859999</v>
      </c>
      <c r="F195" s="99">
        <f t="shared" si="57"/>
        <v>0.07052146349407142</v>
      </c>
      <c r="G195" s="99">
        <f t="shared" si="57"/>
        <v>0.8281938986653317</v>
      </c>
      <c r="H195" s="99">
        <f t="shared" si="57"/>
        <v>0</v>
      </c>
      <c r="I195" s="99">
        <f t="shared" si="57"/>
        <v>0</v>
      </c>
      <c r="J195" s="99">
        <f t="shared" si="57"/>
        <v>0</v>
      </c>
      <c r="K195" s="99">
        <f t="shared" si="57"/>
        <v>0</v>
      </c>
      <c r="L195" s="99">
        <f t="shared" si="57"/>
        <v>1.6463150547396523</v>
      </c>
    </row>
    <row r="196" spans="1:12" ht="18">
      <c r="A196" s="28"/>
      <c r="B196" s="67"/>
      <c r="C196" s="100"/>
      <c r="D196" s="28"/>
      <c r="E196" s="28"/>
      <c r="F196" s="28"/>
      <c r="G196" s="28"/>
      <c r="H196" s="28"/>
      <c r="I196" s="28"/>
      <c r="J196" s="28"/>
      <c r="K196" s="28"/>
      <c r="L196" s="51">
        <f>+(L188/L192)*100</f>
        <v>1.6463150547396523</v>
      </c>
    </row>
    <row r="197" spans="2:20" s="25" customFormat="1" ht="18">
      <c r="B197" s="124"/>
      <c r="D197" s="25">
        <v>1</v>
      </c>
      <c r="E197" s="25" t="s">
        <v>1</v>
      </c>
      <c r="F197" s="25" t="s">
        <v>2</v>
      </c>
      <c r="G197" s="25" t="s">
        <v>3</v>
      </c>
      <c r="H197" s="25" t="s">
        <v>4</v>
      </c>
      <c r="I197" s="25" t="s">
        <v>5</v>
      </c>
      <c r="J197" s="25">
        <v>4</v>
      </c>
      <c r="K197" s="25">
        <v>5</v>
      </c>
      <c r="M197" s="128"/>
      <c r="N197" s="128"/>
      <c r="O197" s="128"/>
      <c r="S197" s="124"/>
      <c r="T197" s="125"/>
    </row>
    <row r="198" spans="4:20" ht="18">
      <c r="D198" t="s">
        <v>6</v>
      </c>
      <c r="E198" t="s">
        <v>7</v>
      </c>
      <c r="F198" t="s">
        <v>8</v>
      </c>
      <c r="G198" t="s">
        <v>9</v>
      </c>
      <c r="H198" t="s">
        <v>10</v>
      </c>
      <c r="I198" t="s">
        <v>11</v>
      </c>
      <c r="J198" t="s">
        <v>12</v>
      </c>
      <c r="K198" t="s">
        <v>13</v>
      </c>
      <c r="L198" t="s">
        <v>14</v>
      </c>
      <c r="S198" s="16"/>
      <c r="T198" s="14"/>
    </row>
    <row r="199" spans="1:19" s="14" customFormat="1" ht="18">
      <c r="A199" s="14">
        <v>6</v>
      </c>
      <c r="B199" s="16" t="s">
        <v>37</v>
      </c>
      <c r="C199" s="14" t="s">
        <v>15</v>
      </c>
      <c r="D199" s="15">
        <v>83747.16374999999</v>
      </c>
      <c r="E199" s="15">
        <v>879149.9525699965</v>
      </c>
      <c r="F199" s="15">
        <v>1874014.040659997</v>
      </c>
      <c r="G199" s="15">
        <v>3183473.5384299923</v>
      </c>
      <c r="H199" s="15">
        <v>6142.610970000001</v>
      </c>
      <c r="I199" s="15">
        <v>5167.379459999999</v>
      </c>
      <c r="J199" s="15">
        <v>153166.58881999998</v>
      </c>
      <c r="K199" s="15">
        <v>135331.62382999994</v>
      </c>
      <c r="L199" s="15">
        <v>6320192.898489986</v>
      </c>
      <c r="M199" s="101"/>
      <c r="N199" s="102">
        <f>+(L199/$L$301)</f>
        <v>0.019110375548181423</v>
      </c>
      <c r="O199" s="101">
        <f>+(M200*N199)</f>
        <v>0.05140161651841445</v>
      </c>
      <c r="S199" s="16"/>
    </row>
    <row r="200" spans="3:20" ht="18">
      <c r="C200" t="s">
        <v>16</v>
      </c>
      <c r="D200" s="2">
        <v>1E-05</v>
      </c>
      <c r="E200" s="2">
        <v>58703.61727000012</v>
      </c>
      <c r="F200" s="2">
        <v>62322.90469000009</v>
      </c>
      <c r="G200" s="2">
        <v>134094.6496500008</v>
      </c>
      <c r="H200" s="2">
        <v>0.00058</v>
      </c>
      <c r="I200" s="2">
        <v>0</v>
      </c>
      <c r="J200" s="2">
        <v>224.19127</v>
      </c>
      <c r="K200" s="2">
        <v>3.0000000000000004E-05</v>
      </c>
      <c r="L200" s="2">
        <v>255345.363500001</v>
      </c>
      <c r="M200" s="62">
        <f>+(L200/$L$297)*100</f>
        <v>2.6897229930840325</v>
      </c>
      <c r="S200" s="16"/>
      <c r="T200" s="14"/>
    </row>
    <row r="201" spans="3:20" ht="18">
      <c r="C201" t="s">
        <v>17</v>
      </c>
      <c r="D201" s="2">
        <v>120.53887</v>
      </c>
      <c r="E201" s="2">
        <v>62404.75772000008</v>
      </c>
      <c r="F201" s="2">
        <v>58579.45326000011</v>
      </c>
      <c r="G201" s="2">
        <v>134016.4186000008</v>
      </c>
      <c r="H201" s="2">
        <v>0</v>
      </c>
      <c r="I201" s="2">
        <v>1E-05</v>
      </c>
      <c r="J201" s="2">
        <v>1E-05</v>
      </c>
      <c r="K201" s="2">
        <v>224.19503</v>
      </c>
      <c r="L201" s="2">
        <v>255345.36350000097</v>
      </c>
      <c r="S201" s="16"/>
      <c r="T201" s="14"/>
    </row>
    <row r="202" spans="2:20" s="4" customFormat="1" ht="18">
      <c r="B202" s="16"/>
      <c r="C202" s="4" t="s">
        <v>18</v>
      </c>
      <c r="D202" s="6">
        <f aca="true" t="shared" si="58" ref="D202:L202">D201-D200</f>
        <v>120.53886</v>
      </c>
      <c r="E202" s="6">
        <f t="shared" si="58"/>
        <v>3701.1404499999626</v>
      </c>
      <c r="F202" s="6">
        <f t="shared" si="58"/>
        <v>-3743.451429999979</v>
      </c>
      <c r="G202" s="6">
        <f t="shared" si="58"/>
        <v>-78.23105000000214</v>
      </c>
      <c r="H202" s="6">
        <f t="shared" si="58"/>
        <v>-0.00058</v>
      </c>
      <c r="I202" s="6">
        <f t="shared" si="58"/>
        <v>1E-05</v>
      </c>
      <c r="J202" s="6">
        <f t="shared" si="58"/>
        <v>-224.19126</v>
      </c>
      <c r="K202" s="6">
        <f t="shared" si="58"/>
        <v>224.195</v>
      </c>
      <c r="L202" s="4">
        <f t="shared" si="58"/>
        <v>0</v>
      </c>
      <c r="M202" s="103"/>
      <c r="N202" s="103"/>
      <c r="O202" s="103"/>
      <c r="S202" s="16"/>
      <c r="T202" s="14"/>
    </row>
    <row r="203" spans="2:20" s="4" customFormat="1" ht="18">
      <c r="B203" s="16"/>
      <c r="C203" s="4" t="s">
        <v>19</v>
      </c>
      <c r="D203" s="5">
        <f aca="true" t="shared" si="59" ref="D203:L203">D202/D199%</f>
        <v>0.1439318713644198</v>
      </c>
      <c r="E203" s="5">
        <f t="shared" si="59"/>
        <v>0.4209908035802668</v>
      </c>
      <c r="F203" s="5">
        <f t="shared" si="59"/>
        <v>-0.19975578350958337</v>
      </c>
      <c r="G203" s="5">
        <f t="shared" si="59"/>
        <v>-0.0024574116623122207</v>
      </c>
      <c r="H203" s="5">
        <f t="shared" si="59"/>
        <v>-9.44223885954477E-06</v>
      </c>
      <c r="I203" s="5">
        <f t="shared" si="59"/>
        <v>1.9352168884458125E-07</v>
      </c>
      <c r="J203" s="5">
        <f t="shared" si="59"/>
        <v>-0.14637086438183172</v>
      </c>
      <c r="K203" s="5">
        <f t="shared" si="59"/>
        <v>0.16566342267615727</v>
      </c>
      <c r="L203" s="4">
        <f t="shared" si="59"/>
        <v>0</v>
      </c>
      <c r="M203" s="103"/>
      <c r="N203" s="103"/>
      <c r="O203" s="103"/>
      <c r="S203" s="16"/>
      <c r="T203" s="14"/>
    </row>
    <row r="204" spans="2:19" s="14" customFormat="1" ht="18">
      <c r="B204" s="16"/>
      <c r="C204" s="14" t="s">
        <v>20</v>
      </c>
      <c r="D204" s="15">
        <v>83867.70261000001</v>
      </c>
      <c r="E204" s="15">
        <v>882851.0930199964</v>
      </c>
      <c r="F204" s="15">
        <v>1870270.5892299968</v>
      </c>
      <c r="G204" s="15">
        <v>3183395.3073799917</v>
      </c>
      <c r="H204" s="15">
        <v>6142.610390000001</v>
      </c>
      <c r="I204" s="15">
        <v>5167.379469999999</v>
      </c>
      <c r="J204" s="15">
        <v>152942.39755999995</v>
      </c>
      <c r="K204" s="15">
        <v>135555.81882999995</v>
      </c>
      <c r="L204" s="15">
        <v>6320192.898489986</v>
      </c>
      <c r="M204" s="101"/>
      <c r="N204" s="102"/>
      <c r="O204" s="101"/>
      <c r="S204" s="16"/>
    </row>
    <row r="205" spans="2:15" s="47" customFormat="1" ht="18">
      <c r="B205" s="87"/>
      <c r="C205"/>
      <c r="D205"/>
      <c r="E205"/>
      <c r="F205"/>
      <c r="G205"/>
      <c r="H205"/>
      <c r="I205"/>
      <c r="J205"/>
      <c r="K205"/>
      <c r="L205"/>
      <c r="M205" s="129"/>
      <c r="N205" s="129"/>
      <c r="O205" s="129"/>
    </row>
    <row r="206" spans="3:12" ht="18">
      <c r="C206" s="12" t="s">
        <v>74</v>
      </c>
      <c r="D206" s="13">
        <f aca="true" t="shared" si="60" ref="D206:L206">D200/$L199%</f>
        <v>1.582230188320548E-10</v>
      </c>
      <c r="E206" s="13">
        <f t="shared" si="60"/>
        <v>0.9288263540820966</v>
      </c>
      <c r="F206" s="13">
        <f t="shared" si="60"/>
        <v>0.986091812243424</v>
      </c>
      <c r="G206" s="13">
        <f t="shared" si="60"/>
        <v>2.1216860276849863</v>
      </c>
      <c r="H206" s="13">
        <f t="shared" si="60"/>
        <v>9.176935092259179E-09</v>
      </c>
      <c r="I206" s="13">
        <f t="shared" si="60"/>
        <v>0</v>
      </c>
      <c r="J206" s="13">
        <f t="shared" si="60"/>
        <v>0.003547221953519228</v>
      </c>
      <c r="K206" s="13">
        <f t="shared" si="60"/>
        <v>4.746690564961645E-10</v>
      </c>
      <c r="L206" s="13">
        <f t="shared" si="60"/>
        <v>4.040151425773853</v>
      </c>
    </row>
    <row r="207" spans="3:12" ht="18">
      <c r="C207" s="12" t="s">
        <v>75</v>
      </c>
      <c r="D207" s="13">
        <f aca="true" t="shared" si="61" ref="D207:L207">D201/$L204%</f>
        <v>0.0019072023898004606</v>
      </c>
      <c r="E207" s="13">
        <f t="shared" si="61"/>
        <v>0.9873869155941389</v>
      </c>
      <c r="F207" s="13">
        <f t="shared" si="61"/>
        <v>0.9268617936328472</v>
      </c>
      <c r="G207" s="13">
        <f t="shared" si="61"/>
        <v>2.1204482323952463</v>
      </c>
      <c r="H207" s="13">
        <f t="shared" si="61"/>
        <v>0</v>
      </c>
      <c r="I207" s="13">
        <f t="shared" si="61"/>
        <v>1.582230188320548E-10</v>
      </c>
      <c r="J207" s="13">
        <f t="shared" si="61"/>
        <v>1.582230188320548E-10</v>
      </c>
      <c r="K207" s="13">
        <f t="shared" si="61"/>
        <v>0.003547281445374309</v>
      </c>
      <c r="L207" s="13">
        <f t="shared" si="61"/>
        <v>4.040151425773853</v>
      </c>
    </row>
    <row r="208" spans="2:15" s="47" customFormat="1" ht="18">
      <c r="B208" s="87"/>
      <c r="L208" s="47">
        <f>+(L200/L204)*100</f>
        <v>4.040151425773854</v>
      </c>
      <c r="M208" s="129"/>
      <c r="N208" s="129"/>
      <c r="O208" s="129"/>
    </row>
    <row r="209" spans="1:15" s="25" customFormat="1" ht="18">
      <c r="A209" s="126"/>
      <c r="B209" s="127"/>
      <c r="C209" s="126"/>
      <c r="D209" s="126">
        <v>1</v>
      </c>
      <c r="E209" s="126" t="s">
        <v>1</v>
      </c>
      <c r="F209" s="126" t="s">
        <v>2</v>
      </c>
      <c r="G209" s="126" t="s">
        <v>3</v>
      </c>
      <c r="H209" s="126" t="s">
        <v>4</v>
      </c>
      <c r="I209" s="126" t="s">
        <v>5</v>
      </c>
      <c r="J209" s="126">
        <v>4</v>
      </c>
      <c r="K209" s="126">
        <v>5</v>
      </c>
      <c r="L209" s="126"/>
      <c r="M209" s="128"/>
      <c r="N209" s="128"/>
      <c r="O209" s="128"/>
    </row>
    <row r="210" spans="1:12" ht="18">
      <c r="A210" s="28"/>
      <c r="B210" s="67"/>
      <c r="C210" s="28"/>
      <c r="D210" s="28" t="s">
        <v>6</v>
      </c>
      <c r="E210" s="28" t="s">
        <v>7</v>
      </c>
      <c r="F210" s="28" t="s">
        <v>8</v>
      </c>
      <c r="G210" s="28" t="s">
        <v>9</v>
      </c>
      <c r="H210" s="28" t="s">
        <v>10</v>
      </c>
      <c r="I210" s="28" t="s">
        <v>11</v>
      </c>
      <c r="J210" s="28" t="s">
        <v>12</v>
      </c>
      <c r="K210" s="28" t="s">
        <v>13</v>
      </c>
      <c r="L210" s="28" t="s">
        <v>14</v>
      </c>
    </row>
    <row r="211" spans="1:15" s="14" customFormat="1" ht="18">
      <c r="A211" s="66">
        <v>14</v>
      </c>
      <c r="B211" s="67" t="s">
        <v>36</v>
      </c>
      <c r="C211" s="66" t="s">
        <v>15</v>
      </c>
      <c r="D211" s="94">
        <v>367918.46932</v>
      </c>
      <c r="E211" s="94">
        <v>786718.7855799993</v>
      </c>
      <c r="F211" s="94">
        <v>1800425.047389999</v>
      </c>
      <c r="G211" s="94">
        <v>301415.0429400002</v>
      </c>
      <c r="H211" s="94">
        <v>62897.21352999997</v>
      </c>
      <c r="I211" s="94">
        <v>18817.071259999997</v>
      </c>
      <c r="J211" s="94">
        <v>132018.07812999995</v>
      </c>
      <c r="K211" s="94">
        <v>455446.9738100001</v>
      </c>
      <c r="L211" s="94">
        <v>3925656.681959998</v>
      </c>
      <c r="M211" s="101"/>
      <c r="N211" s="102">
        <f>+(L211/$L$301)</f>
        <v>0.01187001325282449</v>
      </c>
      <c r="O211" s="101">
        <f>+(M212*N211)</f>
        <v>0.02079444379993063</v>
      </c>
    </row>
    <row r="212" spans="1:13" ht="18">
      <c r="A212" s="28"/>
      <c r="B212" s="67"/>
      <c r="C212" s="28" t="s">
        <v>16</v>
      </c>
      <c r="D212" s="31">
        <v>12568.893850000004</v>
      </c>
      <c r="E212" s="31">
        <v>42892.57861</v>
      </c>
      <c r="F212" s="31">
        <v>92260.46769999995</v>
      </c>
      <c r="G212" s="31">
        <v>3606.9535000000005</v>
      </c>
      <c r="H212" s="31">
        <v>1336.3943499999998</v>
      </c>
      <c r="I212" s="31">
        <v>3865.2796500000004</v>
      </c>
      <c r="J212" s="31">
        <v>6100.04315</v>
      </c>
      <c r="K212" s="31">
        <v>3678.6853600000004</v>
      </c>
      <c r="L212" s="31">
        <v>166309.29616999996</v>
      </c>
      <c r="M212" s="62">
        <f>+(L212/$L$297)*100</f>
        <v>1.751846721399621</v>
      </c>
    </row>
    <row r="213" spans="1:12" ht="18">
      <c r="A213" s="28"/>
      <c r="B213" s="67"/>
      <c r="C213" s="28" t="s">
        <v>17</v>
      </c>
      <c r="D213" s="31">
        <v>95126.07288999997</v>
      </c>
      <c r="E213" s="31">
        <v>23712.771969999972</v>
      </c>
      <c r="F213" s="31">
        <v>9377.09772</v>
      </c>
      <c r="G213" s="31">
        <v>12553.19725</v>
      </c>
      <c r="H213" s="31">
        <v>7711.44604</v>
      </c>
      <c r="I213" s="31">
        <v>1566.0775800000004</v>
      </c>
      <c r="J213" s="31">
        <v>9183.345720000001</v>
      </c>
      <c r="K213" s="31">
        <v>7079.287</v>
      </c>
      <c r="L213" s="31">
        <v>166309.29617</v>
      </c>
    </row>
    <row r="214" spans="1:15" s="4" customFormat="1" ht="18">
      <c r="A214" s="95"/>
      <c r="B214" s="67"/>
      <c r="C214" s="95" t="s">
        <v>18</v>
      </c>
      <c r="D214" s="96">
        <f aca="true" t="shared" si="62" ref="D214:L214">D213-D212</f>
        <v>82557.17903999996</v>
      </c>
      <c r="E214" s="96">
        <f t="shared" si="62"/>
        <v>-19179.806640000024</v>
      </c>
      <c r="F214" s="96">
        <f t="shared" si="62"/>
        <v>-82883.36997999994</v>
      </c>
      <c r="G214" s="96">
        <f t="shared" si="62"/>
        <v>8946.243749999998</v>
      </c>
      <c r="H214" s="96">
        <f t="shared" si="62"/>
        <v>6375.05169</v>
      </c>
      <c r="I214" s="96">
        <f t="shared" si="62"/>
        <v>-2299.2020700000003</v>
      </c>
      <c r="J214" s="96">
        <f t="shared" si="62"/>
        <v>3083.3025700000007</v>
      </c>
      <c r="K214" s="96">
        <f t="shared" si="62"/>
        <v>3400.60164</v>
      </c>
      <c r="L214" s="95">
        <f t="shared" si="62"/>
        <v>0</v>
      </c>
      <c r="M214" s="103"/>
      <c r="N214" s="103"/>
      <c r="O214" s="103"/>
    </row>
    <row r="215" spans="1:15" s="4" customFormat="1" ht="18">
      <c r="A215" s="95"/>
      <c r="B215" s="67"/>
      <c r="C215" s="95" t="s">
        <v>19</v>
      </c>
      <c r="D215" s="97">
        <f aca="true" t="shared" si="63" ref="D215:L215">D214/D211%</f>
        <v>22.438987418213898</v>
      </c>
      <c r="E215" s="97">
        <f t="shared" si="63"/>
        <v>-2.437949492442834</v>
      </c>
      <c r="F215" s="97">
        <f t="shared" si="63"/>
        <v>-4.6035445963247685</v>
      </c>
      <c r="G215" s="97">
        <f t="shared" si="63"/>
        <v>2.968081374684687</v>
      </c>
      <c r="H215" s="97">
        <f t="shared" si="63"/>
        <v>10.135666323213671</v>
      </c>
      <c r="I215" s="97">
        <f t="shared" si="63"/>
        <v>-12.218703103322364</v>
      </c>
      <c r="J215" s="97">
        <f t="shared" si="63"/>
        <v>2.335515418550353</v>
      </c>
      <c r="K215" s="97">
        <f t="shared" si="63"/>
        <v>0.7466514952448968</v>
      </c>
      <c r="L215" s="95">
        <f t="shared" si="63"/>
        <v>0</v>
      </c>
      <c r="M215" s="103"/>
      <c r="N215" s="103"/>
      <c r="O215" s="103"/>
    </row>
    <row r="216" spans="1:15" s="14" customFormat="1" ht="18">
      <c r="A216" s="66"/>
      <c r="B216" s="67"/>
      <c r="C216" s="66" t="s">
        <v>20</v>
      </c>
      <c r="D216" s="94">
        <v>450475.64835999993</v>
      </c>
      <c r="E216" s="94">
        <v>767538.9789399994</v>
      </c>
      <c r="F216" s="94">
        <v>1717541.677409999</v>
      </c>
      <c r="G216" s="94">
        <v>310361.28669000015</v>
      </c>
      <c r="H216" s="94">
        <v>69272.26521999997</v>
      </c>
      <c r="I216" s="94">
        <v>16517.869189999998</v>
      </c>
      <c r="J216" s="94">
        <v>135101.38069999998</v>
      </c>
      <c r="K216" s="94">
        <v>458847.57545</v>
      </c>
      <c r="L216" s="94">
        <v>3925656.6819599983</v>
      </c>
      <c r="M216" s="101"/>
      <c r="N216" s="102"/>
      <c r="O216" s="101"/>
    </row>
    <row r="217" spans="1:14" ht="18">
      <c r="A217" s="28"/>
      <c r="B217" s="67"/>
      <c r="C217" s="28"/>
      <c r="D217" s="31"/>
      <c r="E217" s="31"/>
      <c r="F217" s="31"/>
      <c r="G217" s="31"/>
      <c r="H217" s="31"/>
      <c r="I217" s="31"/>
      <c r="J217" s="31"/>
      <c r="K217" s="31"/>
      <c r="L217" s="31"/>
      <c r="N217" s="62"/>
    </row>
    <row r="218" spans="1:12" ht="18">
      <c r="A218" s="28"/>
      <c r="B218" s="67"/>
      <c r="C218" s="98" t="s">
        <v>74</v>
      </c>
      <c r="D218" s="99">
        <f aca="true" t="shared" si="64" ref="D218:L218">D212/$L211%</f>
        <v>0.32017302755381605</v>
      </c>
      <c r="E218" s="99">
        <f t="shared" si="64"/>
        <v>1.0926217467540906</v>
      </c>
      <c r="F218" s="99">
        <f t="shared" si="64"/>
        <v>2.350191959576461</v>
      </c>
      <c r="G218" s="99">
        <f t="shared" si="64"/>
        <v>0.0918815319886589</v>
      </c>
      <c r="H218" s="99">
        <f t="shared" si="64"/>
        <v>0.03404256811710713</v>
      </c>
      <c r="I218" s="99">
        <f t="shared" si="64"/>
        <v>0.09846198899059476</v>
      </c>
      <c r="J218" s="99">
        <f t="shared" si="64"/>
        <v>0.15538911433677327</v>
      </c>
      <c r="K218" s="99">
        <f t="shared" si="64"/>
        <v>0.09370878958684972</v>
      </c>
      <c r="L218" s="99">
        <f t="shared" si="64"/>
        <v>4.236470726904352</v>
      </c>
    </row>
    <row r="219" spans="1:12" ht="18">
      <c r="A219" s="28"/>
      <c r="B219" s="67"/>
      <c r="C219" s="98" t="s">
        <v>75</v>
      </c>
      <c r="D219" s="99">
        <f aca="true" t="shared" si="65" ref="D219:L219">D213/$L216%</f>
        <v>2.4231887960845704</v>
      </c>
      <c r="E219" s="99">
        <f t="shared" si="65"/>
        <v>0.604045995131716</v>
      </c>
      <c r="F219" s="99">
        <f t="shared" si="65"/>
        <v>0.23886698404095313</v>
      </c>
      <c r="G219" s="99">
        <f t="shared" si="65"/>
        <v>0.3197731810753367</v>
      </c>
      <c r="H219" s="99">
        <f t="shared" si="65"/>
        <v>0.19643709740174825</v>
      </c>
      <c r="I219" s="99">
        <f t="shared" si="65"/>
        <v>0.039893391268695726</v>
      </c>
      <c r="J219" s="99">
        <f t="shared" si="65"/>
        <v>0.23393145310442554</v>
      </c>
      <c r="K219" s="99">
        <f t="shared" si="65"/>
        <v>0.18033382879690488</v>
      </c>
      <c r="L219" s="99">
        <f t="shared" si="65"/>
        <v>4.236470726904352</v>
      </c>
    </row>
    <row r="220" spans="1:12" ht="18">
      <c r="A220" s="28"/>
      <c r="B220" s="67"/>
      <c r="C220" s="100"/>
      <c r="D220" s="28"/>
      <c r="E220" s="28"/>
      <c r="F220" s="28"/>
      <c r="G220" s="28"/>
      <c r="H220" s="28"/>
      <c r="I220" s="28"/>
      <c r="J220" s="28"/>
      <c r="K220" s="28"/>
      <c r="L220" s="51">
        <f>+(L212/L216)*100</f>
        <v>4.236470726904351</v>
      </c>
    </row>
    <row r="221" spans="2:20" s="25" customFormat="1" ht="18">
      <c r="B221" s="124"/>
      <c r="D221" s="25">
        <v>1</v>
      </c>
      <c r="E221" s="25" t="s">
        <v>1</v>
      </c>
      <c r="F221" s="25" t="s">
        <v>2</v>
      </c>
      <c r="G221" s="25" t="s">
        <v>3</v>
      </c>
      <c r="H221" s="25" t="s">
        <v>4</v>
      </c>
      <c r="I221" s="25" t="s">
        <v>5</v>
      </c>
      <c r="J221" s="25">
        <v>4</v>
      </c>
      <c r="K221" s="25">
        <v>5</v>
      </c>
      <c r="M221" s="128"/>
      <c r="N221" s="128"/>
      <c r="O221" s="128"/>
      <c r="S221" s="124"/>
      <c r="T221" s="125"/>
    </row>
    <row r="222" spans="4:20" ht="18">
      <c r="D222" t="s">
        <v>6</v>
      </c>
      <c r="E222" t="s">
        <v>7</v>
      </c>
      <c r="F222" t="s">
        <v>8</v>
      </c>
      <c r="G222" t="s">
        <v>9</v>
      </c>
      <c r="H222" t="s">
        <v>10</v>
      </c>
      <c r="I222" t="s">
        <v>11</v>
      </c>
      <c r="J222" t="s">
        <v>12</v>
      </c>
      <c r="K222" t="s">
        <v>13</v>
      </c>
      <c r="L222" t="s">
        <v>14</v>
      </c>
      <c r="S222" s="16"/>
      <c r="T222" s="14"/>
    </row>
    <row r="223" spans="1:19" s="14" customFormat="1" ht="18">
      <c r="A223" s="14">
        <v>10</v>
      </c>
      <c r="B223" s="16" t="s">
        <v>35</v>
      </c>
      <c r="C223" s="14" t="s">
        <v>15</v>
      </c>
      <c r="D223" s="15">
        <v>1021850.2052700007</v>
      </c>
      <c r="E223" s="15">
        <v>14012130.176969992</v>
      </c>
      <c r="F223" s="15">
        <v>5996250.152619992</v>
      </c>
      <c r="G223" s="15">
        <v>9334028.478699975</v>
      </c>
      <c r="H223" s="15">
        <v>46942.23444999999</v>
      </c>
      <c r="I223" s="15">
        <v>34994.14222</v>
      </c>
      <c r="J223" s="15">
        <v>116645.22629999985</v>
      </c>
      <c r="K223" s="15">
        <v>601371.7620999982</v>
      </c>
      <c r="L223" s="15">
        <v>31164212.378629964</v>
      </c>
      <c r="M223" s="101"/>
      <c r="N223" s="102">
        <f>+(L223/$L$301)</f>
        <v>0.0942312698020963</v>
      </c>
      <c r="O223" s="101">
        <f>+(M224*N223)</f>
        <v>0.25147244973424876</v>
      </c>
      <c r="S223" s="16"/>
    </row>
    <row r="224" spans="3:20" ht="18">
      <c r="C224" t="s">
        <v>16</v>
      </c>
      <c r="D224" s="2">
        <v>10273.40866</v>
      </c>
      <c r="E224" s="2">
        <v>46254.911100000005</v>
      </c>
      <c r="F224" s="2">
        <v>38723.32823999998</v>
      </c>
      <c r="G224" s="2">
        <v>135729.14862000005</v>
      </c>
      <c r="H224" s="2">
        <v>4472.97159</v>
      </c>
      <c r="I224" s="2">
        <v>8359.382950000001</v>
      </c>
      <c r="J224" s="2">
        <v>9081.87941</v>
      </c>
      <c r="K224" s="2">
        <v>451.98343</v>
      </c>
      <c r="L224" s="2">
        <v>253347.01400000002</v>
      </c>
      <c r="M224" s="62">
        <f>+(L224/$L$297)*100</f>
        <v>2.6686730451832923</v>
      </c>
      <c r="S224" s="16"/>
      <c r="T224" s="14"/>
    </row>
    <row r="225" spans="3:20" ht="18">
      <c r="C225" t="s">
        <v>17</v>
      </c>
      <c r="D225" s="2">
        <v>25023.92506</v>
      </c>
      <c r="E225" s="2">
        <v>30161.36225999998</v>
      </c>
      <c r="F225" s="2">
        <v>24018.891230000005</v>
      </c>
      <c r="G225" s="2">
        <v>154047.35169000007</v>
      </c>
      <c r="H225" s="2">
        <v>6925.791079999999</v>
      </c>
      <c r="I225" s="2">
        <v>3073.29239</v>
      </c>
      <c r="J225" s="2">
        <v>632.27926</v>
      </c>
      <c r="K225" s="2">
        <v>9464.121029999998</v>
      </c>
      <c r="L225" s="2">
        <v>253347.01400000005</v>
      </c>
      <c r="S225" s="16"/>
      <c r="T225" s="14"/>
    </row>
    <row r="226" spans="2:20" s="4" customFormat="1" ht="18">
      <c r="B226" s="16"/>
      <c r="C226" s="4" t="s">
        <v>18</v>
      </c>
      <c r="D226" s="6">
        <f aca="true" t="shared" si="66" ref="D226:L226">D225-D224</f>
        <v>14750.516400000002</v>
      </c>
      <c r="E226" s="6">
        <f t="shared" si="66"/>
        <v>-16093.548840000025</v>
      </c>
      <c r="F226" s="6">
        <f t="shared" si="66"/>
        <v>-14704.437009999976</v>
      </c>
      <c r="G226" s="6">
        <f t="shared" si="66"/>
        <v>18318.203070000018</v>
      </c>
      <c r="H226" s="6">
        <f t="shared" si="66"/>
        <v>2452.819489999999</v>
      </c>
      <c r="I226" s="6">
        <f t="shared" si="66"/>
        <v>-5286.090560000001</v>
      </c>
      <c r="J226" s="6">
        <f t="shared" si="66"/>
        <v>-8449.60015</v>
      </c>
      <c r="K226" s="6">
        <f t="shared" si="66"/>
        <v>9012.137599999998</v>
      </c>
      <c r="L226" s="4">
        <f t="shared" si="66"/>
        <v>0</v>
      </c>
      <c r="M226" s="103"/>
      <c r="N226" s="103"/>
      <c r="O226" s="103"/>
      <c r="S226" s="16"/>
      <c r="T226" s="14"/>
    </row>
    <row r="227" spans="2:20" s="4" customFormat="1" ht="18">
      <c r="B227" s="16"/>
      <c r="C227" s="4" t="s">
        <v>19</v>
      </c>
      <c r="D227" s="5">
        <f aca="true" t="shared" si="67" ref="D227:L227">D226/D223%</f>
        <v>1.443510636287685</v>
      </c>
      <c r="E227" s="5">
        <f t="shared" si="67"/>
        <v>-0.11485440569522401</v>
      </c>
      <c r="F227" s="5">
        <f t="shared" si="67"/>
        <v>-0.2452272109357386</v>
      </c>
      <c r="G227" s="5">
        <f t="shared" si="67"/>
        <v>0.19625184465423165</v>
      </c>
      <c r="H227" s="5">
        <f t="shared" si="67"/>
        <v>5.225186910547671</v>
      </c>
      <c r="I227" s="5">
        <f t="shared" si="67"/>
        <v>-15.105644043987658</v>
      </c>
      <c r="J227" s="5">
        <f t="shared" si="67"/>
        <v>-7.2438456489153475</v>
      </c>
      <c r="K227" s="5">
        <f t="shared" si="67"/>
        <v>1.4985967363232178</v>
      </c>
      <c r="L227" s="4">
        <f t="shared" si="67"/>
        <v>0</v>
      </c>
      <c r="M227" s="103"/>
      <c r="N227" s="103"/>
      <c r="O227" s="103"/>
      <c r="S227" s="16"/>
      <c r="T227" s="14"/>
    </row>
    <row r="228" spans="2:19" s="14" customFormat="1" ht="18">
      <c r="B228" s="16"/>
      <c r="C228" s="14" t="s">
        <v>20</v>
      </c>
      <c r="D228" s="15">
        <v>1036600.7216700007</v>
      </c>
      <c r="E228" s="15">
        <v>13996036.628129993</v>
      </c>
      <c r="F228" s="15">
        <v>5981545.715609992</v>
      </c>
      <c r="G228" s="15">
        <v>9352346.681769975</v>
      </c>
      <c r="H228" s="15">
        <v>49395.05393999998</v>
      </c>
      <c r="I228" s="15">
        <v>29708.05166</v>
      </c>
      <c r="J228" s="15">
        <v>108195.62614999985</v>
      </c>
      <c r="K228" s="15">
        <v>610383.8996999982</v>
      </c>
      <c r="L228" s="15">
        <v>31164212.378629956</v>
      </c>
      <c r="M228" s="101"/>
      <c r="N228" s="102"/>
      <c r="O228" s="101"/>
      <c r="S228" s="16"/>
    </row>
    <row r="229" spans="2:15" s="47" customFormat="1" ht="18">
      <c r="B229" s="87"/>
      <c r="C229"/>
      <c r="D229"/>
      <c r="E229"/>
      <c r="F229"/>
      <c r="G229"/>
      <c r="H229"/>
      <c r="I229"/>
      <c r="J229"/>
      <c r="K229"/>
      <c r="L229"/>
      <c r="M229" s="129"/>
      <c r="N229" s="129"/>
      <c r="O229" s="129"/>
    </row>
    <row r="230" spans="3:12" ht="18">
      <c r="C230" s="12" t="s">
        <v>74</v>
      </c>
      <c r="D230" s="13">
        <f aca="true" t="shared" si="68" ref="D230:L230">D224/$L223%</f>
        <v>0.032965404468378985</v>
      </c>
      <c r="E230" s="13">
        <f t="shared" si="68"/>
        <v>0.14842316737553132</v>
      </c>
      <c r="F230" s="13">
        <f t="shared" si="68"/>
        <v>0.12425575775678348</v>
      </c>
      <c r="G230" s="13">
        <f t="shared" si="68"/>
        <v>0.4355288911876134</v>
      </c>
      <c r="H230" s="13">
        <f t="shared" si="68"/>
        <v>0.014352910754347258</v>
      </c>
      <c r="I230" s="13">
        <f t="shared" si="68"/>
        <v>0.026823661860718887</v>
      </c>
      <c r="J230" s="13">
        <f t="shared" si="68"/>
        <v>0.029142014884443727</v>
      </c>
      <c r="K230" s="13">
        <f t="shared" si="68"/>
        <v>0.0014503284232202695</v>
      </c>
      <c r="L230" s="13">
        <f t="shared" si="68"/>
        <v>0.8129421367110373</v>
      </c>
    </row>
    <row r="231" spans="3:12" ht="18">
      <c r="C231" s="12" t="s">
        <v>75</v>
      </c>
      <c r="D231" s="13">
        <f aca="true" t="shared" si="69" ref="D231:L231">D225/$L228%</f>
        <v>0.08029699180576598</v>
      </c>
      <c r="E231" s="13">
        <f t="shared" si="69"/>
        <v>0.09678204567968593</v>
      </c>
      <c r="F231" s="13">
        <f t="shared" si="69"/>
        <v>0.07707203037311584</v>
      </c>
      <c r="G231" s="13">
        <f t="shared" si="69"/>
        <v>0.49430850303033497</v>
      </c>
      <c r="H231" s="13">
        <f t="shared" si="69"/>
        <v>0.022223539603231493</v>
      </c>
      <c r="I231" s="13">
        <f t="shared" si="69"/>
        <v>0.009861607771956497</v>
      </c>
      <c r="J231" s="13">
        <f t="shared" si="69"/>
        <v>0.0020288632753432557</v>
      </c>
      <c r="K231" s="13">
        <f t="shared" si="69"/>
        <v>0.030368555171603733</v>
      </c>
      <c r="L231" s="13">
        <f t="shared" si="69"/>
        <v>0.8129421367110377</v>
      </c>
    </row>
    <row r="232" spans="2:15" s="47" customFormat="1" ht="18">
      <c r="B232" s="87"/>
      <c r="L232" s="47">
        <f>+(L224/L228)*100</f>
        <v>0.8129421367110374</v>
      </c>
      <c r="M232" s="129"/>
      <c r="N232" s="129"/>
      <c r="O232" s="129"/>
    </row>
    <row r="233" spans="1:15" s="25" customFormat="1" ht="18">
      <c r="A233" s="126"/>
      <c r="B233" s="127"/>
      <c r="C233" s="126"/>
      <c r="D233" s="126">
        <v>1</v>
      </c>
      <c r="E233" s="126" t="s">
        <v>1</v>
      </c>
      <c r="F233" s="126" t="s">
        <v>2</v>
      </c>
      <c r="G233" s="126" t="s">
        <v>3</v>
      </c>
      <c r="H233" s="126" t="s">
        <v>4</v>
      </c>
      <c r="I233" s="126" t="s">
        <v>5</v>
      </c>
      <c r="J233" s="126">
        <v>4</v>
      </c>
      <c r="K233" s="126">
        <v>5</v>
      </c>
      <c r="L233" s="126"/>
      <c r="M233" s="128"/>
      <c r="N233" s="128"/>
      <c r="O233" s="128"/>
    </row>
    <row r="234" spans="1:12" ht="18">
      <c r="A234" s="28"/>
      <c r="B234" s="67"/>
      <c r="C234" s="28"/>
      <c r="D234" s="28" t="s">
        <v>6</v>
      </c>
      <c r="E234" s="28" t="s">
        <v>7</v>
      </c>
      <c r="F234" s="28" t="s">
        <v>8</v>
      </c>
      <c r="G234" s="28" t="s">
        <v>9</v>
      </c>
      <c r="H234" s="28" t="s">
        <v>10</v>
      </c>
      <c r="I234" s="28" t="s">
        <v>11</v>
      </c>
      <c r="J234" s="28" t="s">
        <v>12</v>
      </c>
      <c r="K234" s="28" t="s">
        <v>13</v>
      </c>
      <c r="L234" s="28" t="s">
        <v>14</v>
      </c>
    </row>
    <row r="235" spans="1:15" s="14" customFormat="1" ht="18">
      <c r="A235" s="66">
        <v>14</v>
      </c>
      <c r="B235" s="67" t="s">
        <v>34</v>
      </c>
      <c r="C235" s="66" t="s">
        <v>15</v>
      </c>
      <c r="D235" s="94">
        <v>168984.80449000004</v>
      </c>
      <c r="E235" s="94">
        <v>2359025.8966200016</v>
      </c>
      <c r="F235" s="94">
        <v>2012196.371290004</v>
      </c>
      <c r="G235" s="94">
        <v>3264791.3428500025</v>
      </c>
      <c r="H235" s="94">
        <v>779229.5728000001</v>
      </c>
      <c r="I235" s="94">
        <v>178786.66316000008</v>
      </c>
      <c r="J235" s="94">
        <v>27695.405020000002</v>
      </c>
      <c r="K235" s="94">
        <v>255651.3988599999</v>
      </c>
      <c r="L235" s="94">
        <v>9046361.455090009</v>
      </c>
      <c r="M235" s="101"/>
      <c r="N235" s="102">
        <f>+(L235/$L$301)</f>
        <v>0.02735349498472858</v>
      </c>
      <c r="O235" s="101">
        <f>+(M236*N235)</f>
        <v>0.2705979606239935</v>
      </c>
    </row>
    <row r="236" spans="1:13" ht="18">
      <c r="A236" s="28"/>
      <c r="B236" s="67"/>
      <c r="C236" s="28" t="s">
        <v>16</v>
      </c>
      <c r="D236" s="31">
        <v>4593.3959700000005</v>
      </c>
      <c r="E236" s="31">
        <v>137506.99199000004</v>
      </c>
      <c r="F236" s="31">
        <v>120675.24436000001</v>
      </c>
      <c r="G236" s="31">
        <v>535577.0964200001</v>
      </c>
      <c r="H236" s="31">
        <v>93501.49528</v>
      </c>
      <c r="I236" s="31">
        <v>45304.888060000005</v>
      </c>
      <c r="J236" s="31">
        <v>371.72746</v>
      </c>
      <c r="K236" s="31">
        <v>1613.0034200000002</v>
      </c>
      <c r="L236" s="31">
        <v>939143.8429600002</v>
      </c>
      <c r="M236" s="62">
        <f>+(L236/$L$297)*100</f>
        <v>9.892628374365616</v>
      </c>
    </row>
    <row r="237" spans="1:12" ht="18">
      <c r="A237" s="28"/>
      <c r="B237" s="67"/>
      <c r="C237" s="28" t="s">
        <v>17</v>
      </c>
      <c r="D237" s="31">
        <v>70165.40614</v>
      </c>
      <c r="E237" s="31">
        <v>133612.53782</v>
      </c>
      <c r="F237" s="31">
        <v>56666.81597999999</v>
      </c>
      <c r="G237" s="31">
        <v>617094.63266</v>
      </c>
      <c r="H237" s="31">
        <v>23141.340589999993</v>
      </c>
      <c r="I237" s="31">
        <v>31253.05585</v>
      </c>
      <c r="J237" s="31">
        <v>365.30928</v>
      </c>
      <c r="K237" s="31">
        <v>6844.74464</v>
      </c>
      <c r="L237" s="31">
        <v>939143.8429600002</v>
      </c>
    </row>
    <row r="238" spans="1:15" s="4" customFormat="1" ht="18">
      <c r="A238" s="95"/>
      <c r="B238" s="67"/>
      <c r="C238" s="95" t="s">
        <v>18</v>
      </c>
      <c r="D238" s="96">
        <f aca="true" t="shared" si="70" ref="D238:L238">D237-D236</f>
        <v>65572.01017000001</v>
      </c>
      <c r="E238" s="96">
        <f t="shared" si="70"/>
        <v>-3894.454170000041</v>
      </c>
      <c r="F238" s="96">
        <f t="shared" si="70"/>
        <v>-64008.42838000002</v>
      </c>
      <c r="G238" s="96">
        <f t="shared" si="70"/>
        <v>81517.53623999993</v>
      </c>
      <c r="H238" s="96">
        <f t="shared" si="70"/>
        <v>-70360.15469000001</v>
      </c>
      <c r="I238" s="96">
        <f t="shared" si="70"/>
        <v>-14051.832210000004</v>
      </c>
      <c r="J238" s="96">
        <f t="shared" si="70"/>
        <v>-6.418180000000007</v>
      </c>
      <c r="K238" s="96">
        <f t="shared" si="70"/>
        <v>5231.74122</v>
      </c>
      <c r="L238" s="95">
        <f t="shared" si="70"/>
        <v>0</v>
      </c>
      <c r="M238" s="103"/>
      <c r="N238" s="103"/>
      <c r="O238" s="103"/>
    </row>
    <row r="239" spans="1:15" s="4" customFormat="1" ht="18">
      <c r="A239" s="95"/>
      <c r="B239" s="67"/>
      <c r="C239" s="95" t="s">
        <v>19</v>
      </c>
      <c r="D239" s="97">
        <f aca="true" t="shared" si="71" ref="D239:L239">D238/D235%</f>
        <v>38.80349500530407</v>
      </c>
      <c r="E239" s="97">
        <f t="shared" si="71"/>
        <v>-0.16508738524574876</v>
      </c>
      <c r="F239" s="97">
        <f t="shared" si="71"/>
        <v>-3.1810229505067986</v>
      </c>
      <c r="G239" s="97">
        <f t="shared" si="71"/>
        <v>2.4968681817453953</v>
      </c>
      <c r="H239" s="97">
        <f t="shared" si="71"/>
        <v>-9.029451287016144</v>
      </c>
      <c r="I239" s="97">
        <f t="shared" si="71"/>
        <v>-7.859552810952523</v>
      </c>
      <c r="J239" s="97">
        <f t="shared" si="71"/>
        <v>-0.023174169127929967</v>
      </c>
      <c r="K239" s="97">
        <f t="shared" si="71"/>
        <v>2.046435592893044</v>
      </c>
      <c r="L239" s="95">
        <f t="shared" si="71"/>
        <v>0</v>
      </c>
      <c r="M239" s="103"/>
      <c r="N239" s="103"/>
      <c r="O239" s="103"/>
    </row>
    <row r="240" spans="1:15" s="14" customFormat="1" ht="18">
      <c r="A240" s="66"/>
      <c r="B240" s="67"/>
      <c r="C240" s="66" t="s">
        <v>20</v>
      </c>
      <c r="D240" s="94">
        <v>234556.81465999995</v>
      </c>
      <c r="E240" s="94">
        <v>2355131.4424500014</v>
      </c>
      <c r="F240" s="94">
        <v>1948187.9429100042</v>
      </c>
      <c r="G240" s="94">
        <v>3346308.8790900027</v>
      </c>
      <c r="H240" s="94">
        <v>708869.4181100002</v>
      </c>
      <c r="I240" s="94">
        <v>164734.83095000006</v>
      </c>
      <c r="J240" s="94">
        <v>27688.986840000005</v>
      </c>
      <c r="K240" s="94">
        <v>260883.14007999992</v>
      </c>
      <c r="L240" s="94">
        <v>9046361.455090009</v>
      </c>
      <c r="M240" s="101"/>
      <c r="N240" s="102"/>
      <c r="O240" s="101"/>
    </row>
    <row r="241" spans="1:14" ht="18">
      <c r="A241" s="28"/>
      <c r="B241" s="67"/>
      <c r="C241" s="28"/>
      <c r="D241" s="31"/>
      <c r="E241" s="31"/>
      <c r="F241" s="31"/>
      <c r="G241" s="31"/>
      <c r="H241" s="31"/>
      <c r="I241" s="31"/>
      <c r="J241" s="31"/>
      <c r="K241" s="31"/>
      <c r="L241" s="31"/>
      <c r="N241" s="62"/>
    </row>
    <row r="242" spans="1:12" ht="18">
      <c r="A242" s="28"/>
      <c r="B242" s="67"/>
      <c r="C242" s="98" t="s">
        <v>74</v>
      </c>
      <c r="D242" s="99">
        <f aca="true" t="shared" si="72" ref="D242:L242">D236/$L235%</f>
        <v>0.05077617109158831</v>
      </c>
      <c r="E242" s="99">
        <f t="shared" si="72"/>
        <v>1.52002540107029</v>
      </c>
      <c r="F242" s="99">
        <f t="shared" si="72"/>
        <v>1.3339644337569676</v>
      </c>
      <c r="G242" s="99">
        <f t="shared" si="72"/>
        <v>5.920359241434613</v>
      </c>
      <c r="H242" s="99">
        <f t="shared" si="72"/>
        <v>1.0335812441740388</v>
      </c>
      <c r="I242" s="99">
        <f t="shared" si="72"/>
        <v>0.5008078472755346</v>
      </c>
      <c r="J242" s="99">
        <f t="shared" si="72"/>
        <v>0.0041091378212711645</v>
      </c>
      <c r="K242" s="99">
        <f t="shared" si="72"/>
        <v>0.017830410911697882</v>
      </c>
      <c r="L242" s="99">
        <f t="shared" si="72"/>
        <v>10.381453887536</v>
      </c>
    </row>
    <row r="243" spans="1:12" ht="18">
      <c r="A243" s="28"/>
      <c r="B243" s="67"/>
      <c r="C243" s="98" t="s">
        <v>75</v>
      </c>
      <c r="D243" s="99">
        <f aca="true" t="shared" si="73" ref="D243:L243">D237/$L240%</f>
        <v>0.7756201925860575</v>
      </c>
      <c r="E243" s="99">
        <f t="shared" si="73"/>
        <v>1.4769754501111805</v>
      </c>
      <c r="F243" s="99">
        <f t="shared" si="73"/>
        <v>0.6264045081695906</v>
      </c>
      <c r="G243" s="99">
        <f t="shared" si="73"/>
        <v>6.821467788165668</v>
      </c>
      <c r="H243" s="99">
        <f t="shared" si="73"/>
        <v>0.2558082683837415</v>
      </c>
      <c r="I243" s="99">
        <f t="shared" si="73"/>
        <v>0.3454765322517067</v>
      </c>
      <c r="J243" s="99">
        <f t="shared" si="73"/>
        <v>0.004038190180809719</v>
      </c>
      <c r="K243" s="99">
        <f t="shared" si="73"/>
        <v>0.07566295768724506</v>
      </c>
      <c r="L243" s="99">
        <f t="shared" si="73"/>
        <v>10.381453887536</v>
      </c>
    </row>
    <row r="244" spans="1:12" ht="18">
      <c r="A244" s="28"/>
      <c r="B244" s="67"/>
      <c r="C244" s="100"/>
      <c r="D244" s="28"/>
      <c r="E244" s="28"/>
      <c r="F244" s="28"/>
      <c r="G244" s="28"/>
      <c r="H244" s="28"/>
      <c r="I244" s="28"/>
      <c r="J244" s="28"/>
      <c r="K244" s="28"/>
      <c r="L244" s="51">
        <f>+(L236/L240)*100</f>
        <v>10.381453887536003</v>
      </c>
    </row>
    <row r="245" spans="2:20" s="25" customFormat="1" ht="18">
      <c r="B245" s="124"/>
      <c r="D245" s="25">
        <v>1</v>
      </c>
      <c r="E245" s="25" t="s">
        <v>1</v>
      </c>
      <c r="F245" s="25" t="s">
        <v>2</v>
      </c>
      <c r="G245" s="25" t="s">
        <v>3</v>
      </c>
      <c r="H245" s="25" t="s">
        <v>4</v>
      </c>
      <c r="I245" s="25" t="s">
        <v>5</v>
      </c>
      <c r="J245" s="25">
        <v>4</v>
      </c>
      <c r="K245" s="25">
        <v>5</v>
      </c>
      <c r="M245" s="128"/>
      <c r="N245" s="128"/>
      <c r="O245" s="128"/>
      <c r="S245" s="124"/>
      <c r="T245" s="125"/>
    </row>
    <row r="246" spans="4:20" ht="18">
      <c r="D246" t="s">
        <v>6</v>
      </c>
      <c r="E246" t="s">
        <v>7</v>
      </c>
      <c r="F246" t="s">
        <v>8</v>
      </c>
      <c r="G246" t="s">
        <v>9</v>
      </c>
      <c r="H246" t="s">
        <v>10</v>
      </c>
      <c r="I246" t="s">
        <v>11</v>
      </c>
      <c r="J246" t="s">
        <v>12</v>
      </c>
      <c r="K246" t="s">
        <v>13</v>
      </c>
      <c r="L246" t="s">
        <v>14</v>
      </c>
      <c r="S246" s="16"/>
      <c r="T246" s="14"/>
    </row>
    <row r="247" spans="1:19" s="14" customFormat="1" ht="18">
      <c r="A247" s="14">
        <v>8</v>
      </c>
      <c r="B247" s="16" t="s">
        <v>33</v>
      </c>
      <c r="C247" s="14" t="s">
        <v>15</v>
      </c>
      <c r="D247" s="15">
        <v>1488260.3682799924</v>
      </c>
      <c r="E247" s="15">
        <v>8936511.032249993</v>
      </c>
      <c r="F247" s="15">
        <v>4545722.405740015</v>
      </c>
      <c r="G247" s="15">
        <v>7587232.06140001</v>
      </c>
      <c r="H247" s="15">
        <v>423251.0058799994</v>
      </c>
      <c r="I247" s="15">
        <v>52472.63199</v>
      </c>
      <c r="J247" s="15">
        <v>384825.3003300008</v>
      </c>
      <c r="K247" s="15">
        <v>433314.89819000015</v>
      </c>
      <c r="L247" s="15">
        <v>23851589.70406001</v>
      </c>
      <c r="M247" s="101"/>
      <c r="N247" s="102">
        <f>+(L247/$L$301)</f>
        <v>0.0721200830396532</v>
      </c>
      <c r="O247" s="101">
        <f>+(M248*N247)</f>
        <v>0.22694110407706308</v>
      </c>
      <c r="S247" s="16"/>
    </row>
    <row r="248" spans="3:20" ht="18">
      <c r="C248" t="s">
        <v>16</v>
      </c>
      <c r="D248" s="2">
        <v>2536.891780000001</v>
      </c>
      <c r="E248" s="2">
        <v>83960.46770999998</v>
      </c>
      <c r="F248" s="2">
        <v>47729.387510000015</v>
      </c>
      <c r="G248" s="2">
        <v>157571.97376000002</v>
      </c>
      <c r="H248" s="2">
        <v>1404.8300199999996</v>
      </c>
      <c r="I248" s="2">
        <v>166.41378999999998</v>
      </c>
      <c r="J248" s="2">
        <v>2606.725929999999</v>
      </c>
      <c r="K248" s="2">
        <v>2752.29651</v>
      </c>
      <c r="L248" s="2">
        <v>298728.9870100001</v>
      </c>
      <c r="M248" s="62">
        <f>+(L248/$L$297)*100</f>
        <v>3.146711630272055</v>
      </c>
      <c r="S248" s="16"/>
      <c r="T248" s="14"/>
    </row>
    <row r="249" spans="3:20" ht="18">
      <c r="C249" t="s">
        <v>17</v>
      </c>
      <c r="D249" s="2">
        <v>9168.842770000003</v>
      </c>
      <c r="E249" s="2">
        <v>68836.45138</v>
      </c>
      <c r="F249" s="2">
        <v>57412.03008</v>
      </c>
      <c r="G249" s="2">
        <v>157738.80188000004</v>
      </c>
      <c r="H249" s="2">
        <v>446.67957</v>
      </c>
      <c r="I249" s="2">
        <v>102.17908</v>
      </c>
      <c r="J249" s="2">
        <v>2090.053390000001</v>
      </c>
      <c r="K249" s="2">
        <v>2933.9488600000004</v>
      </c>
      <c r="L249" s="2">
        <v>298728.98701000004</v>
      </c>
      <c r="S249" s="16"/>
      <c r="T249" s="14"/>
    </row>
    <row r="250" spans="2:20" s="4" customFormat="1" ht="18">
      <c r="B250" s="16"/>
      <c r="C250" s="4" t="s">
        <v>18</v>
      </c>
      <c r="D250" s="6">
        <f aca="true" t="shared" si="74" ref="D250:L250">D249-D248</f>
        <v>6631.950990000002</v>
      </c>
      <c r="E250" s="6">
        <f t="shared" si="74"/>
        <v>-15124.016329999984</v>
      </c>
      <c r="F250" s="6">
        <f t="shared" si="74"/>
        <v>9682.642569999982</v>
      </c>
      <c r="G250" s="6">
        <f t="shared" si="74"/>
        <v>166.82812000002014</v>
      </c>
      <c r="H250" s="6">
        <f t="shared" si="74"/>
        <v>-958.1504499999996</v>
      </c>
      <c r="I250" s="6">
        <f t="shared" si="74"/>
        <v>-64.23470999999998</v>
      </c>
      <c r="J250" s="6">
        <f t="shared" si="74"/>
        <v>-516.6725399999982</v>
      </c>
      <c r="K250" s="6">
        <f t="shared" si="74"/>
        <v>181.6523500000003</v>
      </c>
      <c r="L250" s="4">
        <f t="shared" si="74"/>
        <v>0</v>
      </c>
      <c r="M250" s="103"/>
      <c r="N250" s="103"/>
      <c r="O250" s="103"/>
      <c r="S250" s="16"/>
      <c r="T250" s="14"/>
    </row>
    <row r="251" spans="2:20" s="4" customFormat="1" ht="18">
      <c r="B251" s="16"/>
      <c r="C251" s="4" t="s">
        <v>19</v>
      </c>
      <c r="D251" s="5">
        <f aca="true" t="shared" si="75" ref="D251:L251">D250/D247%</f>
        <v>0.4456176574576571</v>
      </c>
      <c r="E251" s="5">
        <f t="shared" si="75"/>
        <v>-0.1692384900037675</v>
      </c>
      <c r="F251" s="5">
        <f t="shared" si="75"/>
        <v>0.21300558427794508</v>
      </c>
      <c r="G251" s="5">
        <f t="shared" si="75"/>
        <v>0.0021988008097018285</v>
      </c>
      <c r="H251" s="5">
        <f t="shared" si="75"/>
        <v>-0.22637877682248334</v>
      </c>
      <c r="I251" s="5">
        <f t="shared" si="75"/>
        <v>-0.12241564328665949</v>
      </c>
      <c r="J251" s="5">
        <f t="shared" si="75"/>
        <v>-0.13426158299803415</v>
      </c>
      <c r="K251" s="5">
        <f t="shared" si="75"/>
        <v>0.041921556530546356</v>
      </c>
      <c r="L251" s="4">
        <f t="shared" si="75"/>
        <v>0</v>
      </c>
      <c r="M251" s="103"/>
      <c r="N251" s="103"/>
      <c r="O251" s="103"/>
      <c r="S251" s="16"/>
      <c r="T251" s="14"/>
    </row>
    <row r="252" spans="2:19" s="14" customFormat="1" ht="18">
      <c r="B252" s="16"/>
      <c r="C252" s="14" t="s">
        <v>20</v>
      </c>
      <c r="D252" s="15">
        <v>1494892.3192699922</v>
      </c>
      <c r="E252" s="15">
        <v>8921387.015919993</v>
      </c>
      <c r="F252" s="15">
        <v>4555405.048310015</v>
      </c>
      <c r="G252" s="15">
        <v>7587398.88952001</v>
      </c>
      <c r="H252" s="15">
        <v>422292.85542999936</v>
      </c>
      <c r="I252" s="15">
        <v>52408.39728</v>
      </c>
      <c r="J252" s="15">
        <v>384308.6277900008</v>
      </c>
      <c r="K252" s="15">
        <v>433496.55054000014</v>
      </c>
      <c r="L252" s="15">
        <v>23851589.70406001</v>
      </c>
      <c r="M252" s="101"/>
      <c r="N252" s="102"/>
      <c r="O252" s="101"/>
      <c r="S252" s="16"/>
    </row>
    <row r="253" spans="2:15" s="47" customFormat="1" ht="18">
      <c r="B253" s="87"/>
      <c r="C253"/>
      <c r="D253"/>
      <c r="E253"/>
      <c r="F253"/>
      <c r="G253"/>
      <c r="H253"/>
      <c r="I253"/>
      <c r="J253"/>
      <c r="K253"/>
      <c r="L253"/>
      <c r="M253" s="129"/>
      <c r="N253" s="129"/>
      <c r="O253" s="129"/>
    </row>
    <row r="254" spans="3:12" ht="18">
      <c r="C254" s="12" t="s">
        <v>74</v>
      </c>
      <c r="D254" s="13">
        <f aca="true" t="shared" si="76" ref="D254:L254">D248/$L247%</f>
        <v>0.010636153864277532</v>
      </c>
      <c r="E254" s="13">
        <f t="shared" si="76"/>
        <v>0.3520120409236633</v>
      </c>
      <c r="F254" s="13">
        <f t="shared" si="76"/>
        <v>0.20010987989565968</v>
      </c>
      <c r="G254" s="13">
        <f t="shared" si="76"/>
        <v>0.6606351011193948</v>
      </c>
      <c r="H254" s="13">
        <f t="shared" si="76"/>
        <v>0.005889880034959975</v>
      </c>
      <c r="I254" s="13">
        <f t="shared" si="76"/>
        <v>0.0006977052350169896</v>
      </c>
      <c r="J254" s="13">
        <f t="shared" si="76"/>
        <v>0.010928940009211558</v>
      </c>
      <c r="K254" s="13">
        <f t="shared" si="76"/>
        <v>0.011539258154904053</v>
      </c>
      <c r="L254" s="13">
        <f t="shared" si="76"/>
        <v>1.2524489592370882</v>
      </c>
    </row>
    <row r="255" spans="3:12" ht="18">
      <c r="C255" s="12" t="s">
        <v>75</v>
      </c>
      <c r="D255" s="13">
        <f aca="true" t="shared" si="77" ref="D255:L255">D249/$L252%</f>
        <v>0.03844122292795975</v>
      </c>
      <c r="E255" s="13">
        <f t="shared" si="77"/>
        <v>0.28860320101969</v>
      </c>
      <c r="F255" s="13">
        <f t="shared" si="77"/>
        <v>0.2407052560954767</v>
      </c>
      <c r="G255" s="13">
        <f t="shared" si="77"/>
        <v>0.6613345434713301</v>
      </c>
      <c r="H255" s="13">
        <f t="shared" si="77"/>
        <v>0.0018727454880039561</v>
      </c>
      <c r="I255" s="13">
        <f t="shared" si="77"/>
        <v>0.000428395261145244</v>
      </c>
      <c r="J255" s="13">
        <f t="shared" si="77"/>
        <v>0.0087627425087068</v>
      </c>
      <c r="K255" s="13">
        <f t="shared" si="77"/>
        <v>0.01230085246477548</v>
      </c>
      <c r="L255" s="13">
        <f t="shared" si="77"/>
        <v>1.252448959237088</v>
      </c>
    </row>
    <row r="256" spans="2:15" s="47" customFormat="1" ht="18">
      <c r="B256" s="87"/>
      <c r="L256" s="47">
        <f>+(L248/L252)*100</f>
        <v>1.2524489592370882</v>
      </c>
      <c r="M256" s="129"/>
      <c r="N256" s="129"/>
      <c r="O256" s="129"/>
    </row>
    <row r="257" spans="1:15" s="25" customFormat="1" ht="18">
      <c r="A257" s="126"/>
      <c r="B257" s="127"/>
      <c r="C257" s="126"/>
      <c r="D257" s="126">
        <v>1</v>
      </c>
      <c r="E257" s="126" t="s">
        <v>1</v>
      </c>
      <c r="F257" s="126" t="s">
        <v>2</v>
      </c>
      <c r="G257" s="126" t="s">
        <v>3</v>
      </c>
      <c r="H257" s="126" t="s">
        <v>4</v>
      </c>
      <c r="I257" s="126" t="s">
        <v>5</v>
      </c>
      <c r="J257" s="126">
        <v>4</v>
      </c>
      <c r="K257" s="126">
        <v>5</v>
      </c>
      <c r="L257" s="126"/>
      <c r="M257" s="128"/>
      <c r="N257" s="128"/>
      <c r="O257" s="128"/>
    </row>
    <row r="258" spans="1:12" ht="18">
      <c r="A258" s="28"/>
      <c r="B258" s="67"/>
      <c r="C258" s="28"/>
      <c r="D258" s="28" t="s">
        <v>6</v>
      </c>
      <c r="E258" s="28" t="s">
        <v>7</v>
      </c>
      <c r="F258" s="28" t="s">
        <v>8</v>
      </c>
      <c r="G258" s="28" t="s">
        <v>9</v>
      </c>
      <c r="H258" s="28" t="s">
        <v>10</v>
      </c>
      <c r="I258" s="28" t="s">
        <v>11</v>
      </c>
      <c r="J258" s="28" t="s">
        <v>12</v>
      </c>
      <c r="K258" s="28" t="s">
        <v>13</v>
      </c>
      <c r="L258" s="28" t="s">
        <v>14</v>
      </c>
    </row>
    <row r="259" spans="1:15" s="14" customFormat="1" ht="18">
      <c r="A259" s="66">
        <v>10</v>
      </c>
      <c r="B259" s="67" t="s">
        <v>31</v>
      </c>
      <c r="C259" s="66" t="s">
        <v>15</v>
      </c>
      <c r="D259" s="94">
        <v>274381.36413000023</v>
      </c>
      <c r="E259" s="94">
        <v>1698830.2767300007</v>
      </c>
      <c r="F259" s="94">
        <v>736688.6019299994</v>
      </c>
      <c r="G259" s="94">
        <v>2058635.2113400009</v>
      </c>
      <c r="H259" s="94">
        <v>43963.93794000001</v>
      </c>
      <c r="I259" s="94">
        <v>11689.83272</v>
      </c>
      <c r="J259" s="94">
        <v>5390.31248</v>
      </c>
      <c r="K259" s="94">
        <v>19587.12223999999</v>
      </c>
      <c r="L259" s="94">
        <v>4849166.659510002</v>
      </c>
      <c r="M259" s="101"/>
      <c r="N259" s="102">
        <f>+(L259/$L$301)</f>
        <v>0.01466243158196912</v>
      </c>
      <c r="O259" s="101">
        <f>+(M260*N259)</f>
        <v>0.030511682878128315</v>
      </c>
    </row>
    <row r="260" spans="1:13" ht="18">
      <c r="A260" s="28"/>
      <c r="B260" s="67"/>
      <c r="C260" s="28" t="s">
        <v>16</v>
      </c>
      <c r="D260" s="31">
        <v>5245.55237</v>
      </c>
      <c r="E260" s="31">
        <v>29295.421459999998</v>
      </c>
      <c r="F260" s="31">
        <v>47434.434559999994</v>
      </c>
      <c r="G260" s="31">
        <v>111699.7252199999</v>
      </c>
      <c r="H260" s="31">
        <v>1343.7353899999998</v>
      </c>
      <c r="I260" s="31">
        <v>643.8099100000002</v>
      </c>
      <c r="J260" s="31">
        <v>1453.2944400000001</v>
      </c>
      <c r="K260" s="31">
        <v>435.6415400000001</v>
      </c>
      <c r="L260" s="31">
        <v>197551.6148899999</v>
      </c>
      <c r="M260" s="62">
        <f>+(L260/$L$297)*100</f>
        <v>2.0809428986969354</v>
      </c>
    </row>
    <row r="261" spans="1:12" ht="18">
      <c r="A261" s="28"/>
      <c r="B261" s="67"/>
      <c r="C261" s="28" t="s">
        <v>17</v>
      </c>
      <c r="D261" s="31">
        <v>5889.437010000001</v>
      </c>
      <c r="E261" s="31">
        <v>18878.66331999998</v>
      </c>
      <c r="F261" s="31">
        <v>35430.90397</v>
      </c>
      <c r="G261" s="31">
        <v>130366.32143999991</v>
      </c>
      <c r="H261" s="31">
        <v>481.05262000000005</v>
      </c>
      <c r="I261" s="31">
        <v>50.05268</v>
      </c>
      <c r="J261" s="31">
        <v>111.63940000000001</v>
      </c>
      <c r="K261" s="31">
        <v>6343.54445</v>
      </c>
      <c r="L261" s="31">
        <v>197551.61488999985</v>
      </c>
    </row>
    <row r="262" spans="1:15" s="4" customFormat="1" ht="18">
      <c r="A262" s="95"/>
      <c r="B262" s="67"/>
      <c r="C262" s="95" t="s">
        <v>18</v>
      </c>
      <c r="D262" s="96">
        <f aca="true" t="shared" si="78" ref="D262:L262">D261-D260</f>
        <v>643.8846400000002</v>
      </c>
      <c r="E262" s="96">
        <f t="shared" si="78"/>
        <v>-10416.758140000016</v>
      </c>
      <c r="F262" s="96">
        <f t="shared" si="78"/>
        <v>-12003.530589999995</v>
      </c>
      <c r="G262" s="96">
        <f t="shared" si="78"/>
        <v>18666.596220000007</v>
      </c>
      <c r="H262" s="96">
        <f t="shared" si="78"/>
        <v>-862.6827699999998</v>
      </c>
      <c r="I262" s="96">
        <f t="shared" si="78"/>
        <v>-593.7572300000002</v>
      </c>
      <c r="J262" s="96">
        <f t="shared" si="78"/>
        <v>-1341.65504</v>
      </c>
      <c r="K262" s="96">
        <f t="shared" si="78"/>
        <v>5907.902910000001</v>
      </c>
      <c r="L262" s="95">
        <f t="shared" si="78"/>
        <v>0</v>
      </c>
      <c r="M262" s="103"/>
      <c r="N262" s="103"/>
      <c r="O262" s="103"/>
    </row>
    <row r="263" spans="1:15" s="4" customFormat="1" ht="18">
      <c r="A263" s="95"/>
      <c r="B263" s="67"/>
      <c r="C263" s="95" t="s">
        <v>19</v>
      </c>
      <c r="D263" s="97">
        <f aca="true" t="shared" si="79" ref="D263:L263">D262/D259%</f>
        <v>0.23466777419144674</v>
      </c>
      <c r="E263" s="97">
        <f t="shared" si="79"/>
        <v>-0.6131723858872323</v>
      </c>
      <c r="F263" s="97">
        <f t="shared" si="79"/>
        <v>-1.6293900242996533</v>
      </c>
      <c r="G263" s="97">
        <f t="shared" si="79"/>
        <v>0.9067461839365704</v>
      </c>
      <c r="H263" s="97">
        <f t="shared" si="79"/>
        <v>-1.9622509047696093</v>
      </c>
      <c r="I263" s="97">
        <f t="shared" si="79"/>
        <v>-5.079261989644623</v>
      </c>
      <c r="J263" s="97">
        <f t="shared" si="79"/>
        <v>-24.8901162034302</v>
      </c>
      <c r="K263" s="97">
        <f t="shared" si="79"/>
        <v>30.16217919922474</v>
      </c>
      <c r="L263" s="95">
        <f t="shared" si="79"/>
        <v>0</v>
      </c>
      <c r="M263" s="103"/>
      <c r="N263" s="103"/>
      <c r="O263" s="103"/>
    </row>
    <row r="264" spans="1:15" s="14" customFormat="1" ht="18">
      <c r="A264" s="66"/>
      <c r="B264" s="67"/>
      <c r="C264" s="66" t="s">
        <v>20</v>
      </c>
      <c r="D264" s="94">
        <v>275025.24877000024</v>
      </c>
      <c r="E264" s="94">
        <v>1688413.5185900007</v>
      </c>
      <c r="F264" s="94">
        <v>724685.0713399993</v>
      </c>
      <c r="G264" s="94">
        <v>2077301.807560001</v>
      </c>
      <c r="H264" s="94">
        <v>43101.255170000004</v>
      </c>
      <c r="I264" s="94">
        <v>11096.075490000001</v>
      </c>
      <c r="J264" s="94">
        <v>4048.65744</v>
      </c>
      <c r="K264" s="94">
        <v>25495.025149999987</v>
      </c>
      <c r="L264" s="94">
        <v>4849166.659510001</v>
      </c>
      <c r="M264" s="101"/>
      <c r="N264" s="102"/>
      <c r="O264" s="101"/>
    </row>
    <row r="265" spans="1:14" ht="18">
      <c r="A265" s="28"/>
      <c r="B265" s="67"/>
      <c r="C265" s="28"/>
      <c r="D265" s="31"/>
      <c r="E265" s="31"/>
      <c r="F265" s="31"/>
      <c r="G265" s="31"/>
      <c r="H265" s="31"/>
      <c r="I265" s="31"/>
      <c r="J265" s="31"/>
      <c r="K265" s="31"/>
      <c r="L265" s="31"/>
      <c r="N265" s="62"/>
    </row>
    <row r="266" spans="1:12" ht="18">
      <c r="A266" s="28"/>
      <c r="B266" s="67"/>
      <c r="C266" s="98" t="s">
        <v>74</v>
      </c>
      <c r="D266" s="99">
        <f aca="true" t="shared" si="80" ref="D266:L266">D260/$L259%</f>
        <v>0.10817430577917181</v>
      </c>
      <c r="E266" s="99">
        <f t="shared" si="80"/>
        <v>0.6041331122853228</v>
      </c>
      <c r="F266" s="99">
        <f t="shared" si="80"/>
        <v>0.9781976551986181</v>
      </c>
      <c r="G266" s="99">
        <f t="shared" si="80"/>
        <v>2.303482908778535</v>
      </c>
      <c r="H266" s="99">
        <f t="shared" si="80"/>
        <v>0.027710645650108084</v>
      </c>
      <c r="I266" s="99">
        <f t="shared" si="80"/>
        <v>0.013276712375669427</v>
      </c>
      <c r="J266" s="99">
        <f t="shared" si="80"/>
        <v>0.029969983340330325</v>
      </c>
      <c r="K266" s="99">
        <f t="shared" si="80"/>
        <v>0.008983843422779384</v>
      </c>
      <c r="L266" s="99">
        <f t="shared" si="80"/>
        <v>4.073929166830535</v>
      </c>
    </row>
    <row r="267" spans="1:12" ht="18">
      <c r="A267" s="28"/>
      <c r="B267" s="67"/>
      <c r="C267" s="98" t="s">
        <v>75</v>
      </c>
      <c r="D267" s="99">
        <f aca="true" t="shared" si="81" ref="D267:L267">D261/$L264%</f>
        <v>0.12145255924437783</v>
      </c>
      <c r="E267" s="99">
        <f t="shared" si="81"/>
        <v>0.38931768375037945</v>
      </c>
      <c r="F267" s="99">
        <f t="shared" si="81"/>
        <v>0.7306596464469677</v>
      </c>
      <c r="G267" s="99">
        <f t="shared" si="81"/>
        <v>2.688427323575907</v>
      </c>
      <c r="H267" s="99">
        <f t="shared" si="81"/>
        <v>0.009920315257809877</v>
      </c>
      <c r="I267" s="99">
        <f t="shared" si="81"/>
        <v>0.0010321913746115243</v>
      </c>
      <c r="J267" s="99">
        <f t="shared" si="81"/>
        <v>0.002302238876056303</v>
      </c>
      <c r="K267" s="99">
        <f t="shared" si="81"/>
        <v>0.13081720830442656</v>
      </c>
      <c r="L267" s="99">
        <f t="shared" si="81"/>
        <v>4.073929166830535</v>
      </c>
    </row>
    <row r="268" spans="1:12" ht="18">
      <c r="A268" s="28"/>
      <c r="B268" s="67"/>
      <c r="C268" s="100"/>
      <c r="D268" s="28"/>
      <c r="E268" s="28"/>
      <c r="F268" s="28"/>
      <c r="G268" s="28"/>
      <c r="H268" s="28"/>
      <c r="I268" s="28"/>
      <c r="J268" s="28"/>
      <c r="K268" s="28"/>
      <c r="L268" s="51">
        <f>+(L260/L264)*100</f>
        <v>4.073929166830536</v>
      </c>
    </row>
    <row r="269" spans="2:20" s="25" customFormat="1" ht="18">
      <c r="B269" s="124"/>
      <c r="D269" s="25">
        <v>1</v>
      </c>
      <c r="E269" s="25" t="s">
        <v>1</v>
      </c>
      <c r="F269" s="25" t="s">
        <v>2</v>
      </c>
      <c r="G269" s="25" t="s">
        <v>3</v>
      </c>
      <c r="H269" s="25" t="s">
        <v>4</v>
      </c>
      <c r="I269" s="25" t="s">
        <v>5</v>
      </c>
      <c r="J269" s="25">
        <v>4</v>
      </c>
      <c r="K269" s="25">
        <v>5</v>
      </c>
      <c r="M269" s="128"/>
      <c r="N269" s="128"/>
      <c r="O269" s="128"/>
      <c r="S269" s="124"/>
      <c r="T269" s="125"/>
    </row>
    <row r="270" spans="4:20" ht="18">
      <c r="D270" t="s">
        <v>6</v>
      </c>
      <c r="E270" t="s">
        <v>7</v>
      </c>
      <c r="F270" t="s">
        <v>8</v>
      </c>
      <c r="G270" t="s">
        <v>9</v>
      </c>
      <c r="H270" t="s">
        <v>10</v>
      </c>
      <c r="I270" t="s">
        <v>11</v>
      </c>
      <c r="J270" t="s">
        <v>12</v>
      </c>
      <c r="K270" t="s">
        <v>13</v>
      </c>
      <c r="L270" t="s">
        <v>14</v>
      </c>
      <c r="S270" s="16"/>
      <c r="T270" s="14"/>
    </row>
    <row r="271" spans="1:19" s="14" customFormat="1" ht="18">
      <c r="A271" s="14">
        <v>5</v>
      </c>
      <c r="B271" s="16" t="s">
        <v>32</v>
      </c>
      <c r="C271" s="14" t="s">
        <v>15</v>
      </c>
      <c r="D271" s="15">
        <v>49803.60076000001</v>
      </c>
      <c r="E271" s="15">
        <v>126094.77840999991</v>
      </c>
      <c r="F271" s="15">
        <v>564011.1909500002</v>
      </c>
      <c r="G271" s="15">
        <v>1145812.2525500006</v>
      </c>
      <c r="H271" s="15">
        <v>42195.58906</v>
      </c>
      <c r="I271" s="15">
        <v>29504.326799999988</v>
      </c>
      <c r="J271" s="15">
        <v>2952.60531</v>
      </c>
      <c r="K271" s="15">
        <v>10085.41002</v>
      </c>
      <c r="L271" s="15">
        <v>1970459.7538600005</v>
      </c>
      <c r="M271" s="101"/>
      <c r="N271" s="102">
        <f>+(L271/$L$301)</f>
        <v>0.005958081739536546</v>
      </c>
      <c r="O271" s="101">
        <f>+(M272*N271)</f>
        <v>0.0001378819908514837</v>
      </c>
      <c r="S271" s="16"/>
    </row>
    <row r="272" spans="3:20" ht="18">
      <c r="C272" t="s">
        <v>16</v>
      </c>
      <c r="D272" s="2">
        <v>432.46047000000004</v>
      </c>
      <c r="E272" s="2">
        <v>13.458089999999999</v>
      </c>
      <c r="F272" s="2">
        <v>179.78575999999998</v>
      </c>
      <c r="G272" s="2">
        <v>762.10942</v>
      </c>
      <c r="H272" s="2">
        <v>0.00021</v>
      </c>
      <c r="I272" s="2">
        <v>467.01917999999995</v>
      </c>
      <c r="J272" s="2">
        <v>150.21732</v>
      </c>
      <c r="K272" s="2">
        <v>191.90631</v>
      </c>
      <c r="L272" s="2">
        <v>2196.95676</v>
      </c>
      <c r="M272" s="62">
        <f>+(L272/$L$297)*100</f>
        <v>0.023142010613336927</v>
      </c>
      <c r="S272" s="16"/>
      <c r="T272" s="14"/>
    </row>
    <row r="273" spans="3:20" ht="18">
      <c r="C273" t="s">
        <v>17</v>
      </c>
      <c r="D273" s="2">
        <v>675.1897299999999</v>
      </c>
      <c r="E273" s="2">
        <v>4.5420799999999995</v>
      </c>
      <c r="F273" s="2">
        <v>285.32260999999994</v>
      </c>
      <c r="G273" s="2">
        <v>964.9145699999999</v>
      </c>
      <c r="H273" s="2">
        <v>0.00071</v>
      </c>
      <c r="I273" s="2">
        <v>0.00027</v>
      </c>
      <c r="J273" s="2">
        <v>191.90562</v>
      </c>
      <c r="K273" s="2">
        <v>75.08117</v>
      </c>
      <c r="L273" s="2">
        <v>2196.9567599999996</v>
      </c>
      <c r="S273" s="16"/>
      <c r="T273" s="14"/>
    </row>
    <row r="274" spans="2:20" s="4" customFormat="1" ht="18">
      <c r="B274" s="16"/>
      <c r="C274" s="4" t="s">
        <v>18</v>
      </c>
      <c r="D274" s="6">
        <f aca="true" t="shared" si="82" ref="D274:L274">D273-D272</f>
        <v>242.7292599999999</v>
      </c>
      <c r="E274" s="6">
        <f t="shared" si="82"/>
        <v>-8.91601</v>
      </c>
      <c r="F274" s="6">
        <f t="shared" si="82"/>
        <v>105.53684999999996</v>
      </c>
      <c r="G274" s="6">
        <f t="shared" si="82"/>
        <v>202.8051499999999</v>
      </c>
      <c r="H274" s="6">
        <f t="shared" si="82"/>
        <v>0.0005</v>
      </c>
      <c r="I274" s="6">
        <f t="shared" si="82"/>
        <v>-467.01890999999995</v>
      </c>
      <c r="J274" s="6">
        <f t="shared" si="82"/>
        <v>41.6883</v>
      </c>
      <c r="K274" s="6">
        <f t="shared" si="82"/>
        <v>-116.82513999999999</v>
      </c>
      <c r="L274" s="4">
        <f t="shared" si="82"/>
        <v>0</v>
      </c>
      <c r="M274" s="103"/>
      <c r="N274" s="103"/>
      <c r="O274" s="103"/>
      <c r="S274" s="16"/>
      <c r="T274" s="14"/>
    </row>
    <row r="275" spans="2:20" s="4" customFormat="1" ht="18">
      <c r="B275" s="16"/>
      <c r="C275" s="4" t="s">
        <v>19</v>
      </c>
      <c r="D275" s="5">
        <f aca="true" t="shared" si="83" ref="D275:L275">D274/D271%</f>
        <v>0.48737291339574995</v>
      </c>
      <c r="E275" s="5">
        <f t="shared" si="83"/>
        <v>-0.007070879629138488</v>
      </c>
      <c r="F275" s="5">
        <f t="shared" si="83"/>
        <v>0.018711836164498345</v>
      </c>
      <c r="G275" s="5">
        <f t="shared" si="83"/>
        <v>0.0176996841802536</v>
      </c>
      <c r="H275" s="5">
        <f t="shared" si="83"/>
        <v>1.1849579805344707E-06</v>
      </c>
      <c r="I275" s="5">
        <f t="shared" si="83"/>
        <v>-1.5828827858563446</v>
      </c>
      <c r="J275" s="5">
        <f t="shared" si="83"/>
        <v>1.4119157700762923</v>
      </c>
      <c r="K275" s="5">
        <f t="shared" si="83"/>
        <v>-1.158357863173916</v>
      </c>
      <c r="L275" s="4">
        <f t="shared" si="83"/>
        <v>0</v>
      </c>
      <c r="M275" s="103"/>
      <c r="N275" s="103"/>
      <c r="O275" s="103"/>
      <c r="S275" s="16"/>
      <c r="T275" s="14"/>
    </row>
    <row r="276" spans="2:19" s="14" customFormat="1" ht="18">
      <c r="B276" s="16"/>
      <c r="C276" s="14" t="s">
        <v>20</v>
      </c>
      <c r="D276" s="15">
        <v>50046.330020000016</v>
      </c>
      <c r="E276" s="15">
        <v>126085.86239999991</v>
      </c>
      <c r="F276" s="15">
        <v>564116.7278000002</v>
      </c>
      <c r="G276" s="15">
        <v>1146015.0577000005</v>
      </c>
      <c r="H276" s="15">
        <v>42195.58956</v>
      </c>
      <c r="I276" s="15">
        <v>29037.307889999993</v>
      </c>
      <c r="J276" s="15">
        <v>2994.2936099999997</v>
      </c>
      <c r="K276" s="15">
        <v>9968.584879999999</v>
      </c>
      <c r="L276" s="15">
        <v>1970459.7538600008</v>
      </c>
      <c r="M276" s="101"/>
      <c r="N276" s="102"/>
      <c r="O276" s="101"/>
      <c r="S276" s="16"/>
    </row>
    <row r="277" spans="2:15" s="47" customFormat="1" ht="18">
      <c r="B277" s="87"/>
      <c r="C277"/>
      <c r="D277"/>
      <c r="E277"/>
      <c r="F277"/>
      <c r="G277"/>
      <c r="H277"/>
      <c r="I277"/>
      <c r="J277"/>
      <c r="K277"/>
      <c r="L277"/>
      <c r="M277" s="129"/>
      <c r="N277" s="129"/>
      <c r="O277" s="129"/>
    </row>
    <row r="278" spans="3:12" ht="18">
      <c r="C278" s="12" t="s">
        <v>74</v>
      </c>
      <c r="D278" s="13">
        <f aca="true" t="shared" si="84" ref="D278:L278">D272/$L271%</f>
        <v>0.02194718614033291</v>
      </c>
      <c r="E278" s="13">
        <f t="shared" si="84"/>
        <v>0.0006829923815310862</v>
      </c>
      <c r="F278" s="13">
        <f t="shared" si="84"/>
        <v>0.009124051361506447</v>
      </c>
      <c r="G278" s="13">
        <f t="shared" si="84"/>
        <v>0.038676731077966854</v>
      </c>
      <c r="H278" s="13">
        <f t="shared" si="84"/>
        <v>1.0657411276156434E-08</v>
      </c>
      <c r="I278" s="13">
        <f t="shared" si="84"/>
        <v>0.02370102607196824</v>
      </c>
      <c r="J278" s="13">
        <f t="shared" si="84"/>
        <v>0.00762346552400952</v>
      </c>
      <c r="K278" s="13">
        <f t="shared" si="84"/>
        <v>0.00973916415314082</v>
      </c>
      <c r="L278" s="13">
        <f t="shared" si="84"/>
        <v>0.11149462736786715</v>
      </c>
    </row>
    <row r="279" spans="3:12" ht="18">
      <c r="C279" s="12" t="s">
        <v>75</v>
      </c>
      <c r="D279" s="13">
        <f aca="true" t="shared" si="85" ref="D279:L279">D273/$L276%</f>
        <v>0.03426559353355722</v>
      </c>
      <c r="E279" s="13">
        <f t="shared" si="85"/>
        <v>0.00023050864099621242</v>
      </c>
      <c r="F279" s="13">
        <f t="shared" si="85"/>
        <v>0.014480001910268494</v>
      </c>
      <c r="G279" s="13">
        <f t="shared" si="85"/>
        <v>0.048969006756407786</v>
      </c>
      <c r="H279" s="13">
        <f t="shared" si="85"/>
        <v>3.603220002890984E-08</v>
      </c>
      <c r="I279" s="13">
        <f t="shared" si="85"/>
        <v>1.3702385926486842E-08</v>
      </c>
      <c r="J279" s="13">
        <f t="shared" si="85"/>
        <v>0.009739129135932341</v>
      </c>
      <c r="K279" s="13">
        <f t="shared" si="85"/>
        <v>0.003810337656119134</v>
      </c>
      <c r="L279" s="13">
        <f t="shared" si="85"/>
        <v>0.11149462736786712</v>
      </c>
    </row>
    <row r="280" spans="2:15" s="47" customFormat="1" ht="18">
      <c r="B280" s="87"/>
      <c r="L280" s="47">
        <f>+(L272/L276)*100</f>
        <v>0.11149462736786714</v>
      </c>
      <c r="M280" s="129"/>
      <c r="N280" s="129"/>
      <c r="O280" s="129"/>
    </row>
    <row r="281" spans="1:15" s="25" customFormat="1" ht="18">
      <c r="A281" s="126"/>
      <c r="B281" s="127"/>
      <c r="C281" s="126"/>
      <c r="D281" s="126">
        <v>1</v>
      </c>
      <c r="E281" s="126" t="s">
        <v>1</v>
      </c>
      <c r="F281" s="126" t="s">
        <v>2</v>
      </c>
      <c r="G281" s="126" t="s">
        <v>3</v>
      </c>
      <c r="H281" s="126" t="s">
        <v>4</v>
      </c>
      <c r="I281" s="126" t="s">
        <v>5</v>
      </c>
      <c r="J281" s="126">
        <v>4</v>
      </c>
      <c r="K281" s="126">
        <v>5</v>
      </c>
      <c r="L281" s="126"/>
      <c r="M281" s="128"/>
      <c r="N281" s="128"/>
      <c r="O281" s="128"/>
    </row>
    <row r="282" spans="1:12" ht="18">
      <c r="A282" s="28"/>
      <c r="B282" s="67"/>
      <c r="C282" s="28"/>
      <c r="D282" s="28" t="s">
        <v>6</v>
      </c>
      <c r="E282" s="28" t="s">
        <v>7</v>
      </c>
      <c r="F282" s="28" t="s">
        <v>8</v>
      </c>
      <c r="G282" s="28" t="s">
        <v>9</v>
      </c>
      <c r="H282" s="28" t="s">
        <v>10</v>
      </c>
      <c r="I282" s="28" t="s">
        <v>11</v>
      </c>
      <c r="J282" s="28" t="s">
        <v>12</v>
      </c>
      <c r="K282" s="28" t="s">
        <v>13</v>
      </c>
      <c r="L282" s="28" t="s">
        <v>14</v>
      </c>
    </row>
    <row r="283" spans="1:15" s="14" customFormat="1" ht="18">
      <c r="A283" s="66">
        <v>10</v>
      </c>
      <c r="B283" s="67" t="s">
        <v>114</v>
      </c>
      <c r="C283" s="66" t="s">
        <v>15</v>
      </c>
      <c r="D283" s="94">
        <v>1780684.4813209285</v>
      </c>
      <c r="E283" s="94">
        <v>6112672.982456671</v>
      </c>
      <c r="F283" s="94">
        <v>8238542.560127253</v>
      </c>
      <c r="G283" s="94">
        <v>2061876.33304335</v>
      </c>
      <c r="H283" s="94">
        <v>4991567.084731931</v>
      </c>
      <c r="I283" s="94">
        <v>443080.5966806963</v>
      </c>
      <c r="J283" s="94">
        <v>763689.9661692849</v>
      </c>
      <c r="K283" s="94">
        <v>2221670.3956283205</v>
      </c>
      <c r="L283" s="94">
        <v>26613784.40015844</v>
      </c>
      <c r="M283" s="101"/>
      <c r="N283" s="102">
        <f>+(L283/$L$301)</f>
        <v>0.08047213476140484</v>
      </c>
      <c r="O283" s="101">
        <f>+(M284*N283)</f>
        <v>0.3078000531566462</v>
      </c>
    </row>
    <row r="284" spans="1:13" ht="18">
      <c r="A284" s="28"/>
      <c r="B284" s="67"/>
      <c r="C284" s="28" t="s">
        <v>16</v>
      </c>
      <c r="D284" s="31">
        <v>7875.709011403</v>
      </c>
      <c r="E284" s="31">
        <v>20980.717633688</v>
      </c>
      <c r="F284" s="31">
        <v>22328.793448617</v>
      </c>
      <c r="G284" s="31">
        <v>194256.58965539903</v>
      </c>
      <c r="H284" s="31">
        <v>115457.549341677</v>
      </c>
      <c r="I284" s="31">
        <v>12.217980161</v>
      </c>
      <c r="J284" s="31">
        <v>2062.212430428</v>
      </c>
      <c r="K284" s="31">
        <v>140.70826378200002</v>
      </c>
      <c r="L284" s="31">
        <v>363114.4977651551</v>
      </c>
      <c r="M284" s="62">
        <f>+(L284/$L$297)*100</f>
        <v>3.824927151109577</v>
      </c>
    </row>
    <row r="285" spans="1:12" ht="18">
      <c r="A285" s="28"/>
      <c r="B285" s="67"/>
      <c r="C285" s="28" t="s">
        <v>17</v>
      </c>
      <c r="D285" s="31">
        <v>41232.913113359005</v>
      </c>
      <c r="E285" s="31">
        <v>638.5420287649999</v>
      </c>
      <c r="F285" s="31">
        <v>3789.160600567</v>
      </c>
      <c r="G285" s="31">
        <v>305543.3625387201</v>
      </c>
      <c r="H285" s="31">
        <v>11332.921108085002</v>
      </c>
      <c r="I285" s="31">
        <v>0</v>
      </c>
      <c r="J285" s="31">
        <v>40.605519216</v>
      </c>
      <c r="K285" s="31">
        <v>536.9928564429999</v>
      </c>
      <c r="L285" s="31">
        <v>363114.4977651551</v>
      </c>
    </row>
    <row r="286" spans="1:15" s="4" customFormat="1" ht="18">
      <c r="A286" s="95"/>
      <c r="B286" s="67"/>
      <c r="C286" s="95" t="s">
        <v>18</v>
      </c>
      <c r="D286" s="96">
        <f aca="true" t="shared" si="86" ref="D286:L286">D285-D284</f>
        <v>33357.204101956006</v>
      </c>
      <c r="E286" s="96">
        <f t="shared" si="86"/>
        <v>-20342.175604923</v>
      </c>
      <c r="F286" s="96">
        <f t="shared" si="86"/>
        <v>-18539.63284805</v>
      </c>
      <c r="G286" s="96">
        <f t="shared" si="86"/>
        <v>111286.77288332104</v>
      </c>
      <c r="H286" s="96">
        <f t="shared" si="86"/>
        <v>-104124.628233592</v>
      </c>
      <c r="I286" s="96">
        <f t="shared" si="86"/>
        <v>-12.217980161</v>
      </c>
      <c r="J286" s="96">
        <f t="shared" si="86"/>
        <v>-2021.606911212</v>
      </c>
      <c r="K286" s="96">
        <f t="shared" si="86"/>
        <v>396.2845926609999</v>
      </c>
      <c r="L286" s="95">
        <f t="shared" si="86"/>
        <v>0</v>
      </c>
      <c r="M286" s="103"/>
      <c r="N286" s="103"/>
      <c r="O286" s="103"/>
    </row>
    <row r="287" spans="1:15" s="4" customFormat="1" ht="18">
      <c r="A287" s="95"/>
      <c r="B287" s="67"/>
      <c r="C287" s="95" t="s">
        <v>19</v>
      </c>
      <c r="D287" s="97">
        <f aca="true" t="shared" si="87" ref="D287:L287">D286/D283%</f>
        <v>1.8732798792749246</v>
      </c>
      <c r="E287" s="97">
        <f t="shared" si="87"/>
        <v>-0.33278691111572467</v>
      </c>
      <c r="F287" s="97">
        <f t="shared" si="87"/>
        <v>-0.2250353471228974</v>
      </c>
      <c r="G287" s="97">
        <f t="shared" si="87"/>
        <v>5.397354395113536</v>
      </c>
      <c r="H287" s="97">
        <f t="shared" si="87"/>
        <v>-2.0860107951285594</v>
      </c>
      <c r="I287" s="97">
        <f t="shared" si="87"/>
        <v>-0.0027575073818465637</v>
      </c>
      <c r="J287" s="97">
        <f t="shared" si="87"/>
        <v>-0.2647156569769409</v>
      </c>
      <c r="K287" s="97">
        <f t="shared" si="87"/>
        <v>0.017837236047290664</v>
      </c>
      <c r="L287" s="95">
        <f t="shared" si="87"/>
        <v>0</v>
      </c>
      <c r="M287" s="103"/>
      <c r="N287" s="103"/>
      <c r="O287" s="103"/>
    </row>
    <row r="288" spans="1:15" s="14" customFormat="1" ht="18">
      <c r="A288" s="66"/>
      <c r="B288" s="67"/>
      <c r="C288" s="66" t="s">
        <v>20</v>
      </c>
      <c r="D288" s="94">
        <v>1814041.685422884</v>
      </c>
      <c r="E288" s="94">
        <v>6092330.806851748</v>
      </c>
      <c r="F288" s="94">
        <v>8220002.927279203</v>
      </c>
      <c r="G288" s="94">
        <v>2173163.105926671</v>
      </c>
      <c r="H288" s="94">
        <v>4887442.456498339</v>
      </c>
      <c r="I288" s="94">
        <v>443068.3787005353</v>
      </c>
      <c r="J288" s="94">
        <v>761668.3592580729</v>
      </c>
      <c r="K288" s="94">
        <v>2222066.6802209816</v>
      </c>
      <c r="L288" s="94">
        <v>26613784.400158435</v>
      </c>
      <c r="M288" s="101"/>
      <c r="N288" s="102"/>
      <c r="O288" s="101"/>
    </row>
    <row r="289" spans="1:14" ht="18">
      <c r="A289" s="28"/>
      <c r="B289" s="67"/>
      <c r="C289" s="28"/>
      <c r="D289" s="31"/>
      <c r="E289" s="31"/>
      <c r="F289" s="31"/>
      <c r="G289" s="31"/>
      <c r="H289" s="31"/>
      <c r="I289" s="31"/>
      <c r="J289" s="31"/>
      <c r="K289" s="31"/>
      <c r="L289" s="31"/>
      <c r="N289" s="62"/>
    </row>
    <row r="290" spans="1:12" ht="18">
      <c r="A290" s="28"/>
      <c r="B290" s="67"/>
      <c r="C290" s="98" t="s">
        <v>74</v>
      </c>
      <c r="D290" s="99">
        <f aca="true" t="shared" si="88" ref="D290:L290">D284/$L283%</f>
        <v>0.02959259342070913</v>
      </c>
      <c r="E290" s="99">
        <f t="shared" si="88"/>
        <v>0.07883402569971633</v>
      </c>
      <c r="F290" s="99">
        <f t="shared" si="88"/>
        <v>0.0838993549841941</v>
      </c>
      <c r="G290" s="99">
        <f t="shared" si="88"/>
        <v>0.729909684149401</v>
      </c>
      <c r="H290" s="99">
        <f t="shared" si="88"/>
        <v>0.433826124108038</v>
      </c>
      <c r="I290" s="99">
        <f t="shared" si="88"/>
        <v>4.590846599376247E-05</v>
      </c>
      <c r="J290" s="99">
        <f t="shared" si="88"/>
        <v>0.007748662871168833</v>
      </c>
      <c r="K290" s="99">
        <f t="shared" si="88"/>
        <v>0.0005287044550536088</v>
      </c>
      <c r="L290" s="99">
        <f t="shared" si="88"/>
        <v>1.3643850581542751</v>
      </c>
    </row>
    <row r="291" spans="1:12" ht="18">
      <c r="A291" s="28"/>
      <c r="B291" s="67"/>
      <c r="C291" s="98" t="s">
        <v>75</v>
      </c>
      <c r="D291" s="99">
        <f aca="true" t="shared" si="89" ref="D291:L291">D285/$L288%</f>
        <v>0.1549306648516832</v>
      </c>
      <c r="E291" s="99">
        <f t="shared" si="89"/>
        <v>0.0023992906050640385</v>
      </c>
      <c r="F291" s="99">
        <f t="shared" si="89"/>
        <v>0.014237586596457297</v>
      </c>
      <c r="G291" s="99">
        <f t="shared" si="89"/>
        <v>1.1480643186427149</v>
      </c>
      <c r="H291" s="99">
        <f t="shared" si="89"/>
        <v>0.04258289966464723</v>
      </c>
      <c r="I291" s="99">
        <f t="shared" si="89"/>
        <v>0</v>
      </c>
      <c r="J291" s="99">
        <f t="shared" si="89"/>
        <v>0.00015257326280796905</v>
      </c>
      <c r="K291" s="99">
        <f t="shared" si="89"/>
        <v>0.002017724530900623</v>
      </c>
      <c r="L291" s="99">
        <f t="shared" si="89"/>
        <v>1.3643850581542754</v>
      </c>
    </row>
    <row r="292" spans="1:12" ht="18">
      <c r="A292" s="28"/>
      <c r="B292" s="67"/>
      <c r="C292" s="100"/>
      <c r="D292" s="28"/>
      <c r="E292" s="28"/>
      <c r="F292" s="28"/>
      <c r="G292" s="28"/>
      <c r="H292" s="28"/>
      <c r="I292" s="28"/>
      <c r="J292" s="28"/>
      <c r="K292" s="28"/>
      <c r="L292" s="51">
        <f>+(L284/L288)*100</f>
        <v>1.3643850581542751</v>
      </c>
    </row>
    <row r="293" spans="34:35" ht="18">
      <c r="AH293" s="16"/>
      <c r="AI293" s="4"/>
    </row>
    <row r="294" spans="1:35" s="36" customFormat="1" ht="18">
      <c r="A294" s="35"/>
      <c r="B294" s="45" t="s">
        <v>0</v>
      </c>
      <c r="C294" s="33"/>
      <c r="D294" s="35">
        <v>1</v>
      </c>
      <c r="E294" s="35" t="s">
        <v>1</v>
      </c>
      <c r="F294" s="35" t="s">
        <v>2</v>
      </c>
      <c r="G294" s="35" t="s">
        <v>3</v>
      </c>
      <c r="H294" s="35" t="s">
        <v>4</v>
      </c>
      <c r="I294" s="35" t="s">
        <v>5</v>
      </c>
      <c r="J294" s="35">
        <v>4</v>
      </c>
      <c r="K294" s="35">
        <v>5</v>
      </c>
      <c r="L294" s="35"/>
      <c r="M294" s="104"/>
      <c r="N294" s="104"/>
      <c r="O294" s="104"/>
      <c r="AH294" s="16"/>
      <c r="AI294" s="14"/>
    </row>
    <row r="295" spans="1:35" s="34" customFormat="1" ht="63.75">
      <c r="A295" s="33"/>
      <c r="B295" s="38"/>
      <c r="C295" s="33"/>
      <c r="D295" s="40" t="s">
        <v>6</v>
      </c>
      <c r="E295" s="40" t="s">
        <v>7</v>
      </c>
      <c r="F295" s="40" t="s">
        <v>8</v>
      </c>
      <c r="G295" s="40" t="s">
        <v>9</v>
      </c>
      <c r="H295" s="40" t="s">
        <v>10</v>
      </c>
      <c r="I295" s="40" t="s">
        <v>11</v>
      </c>
      <c r="J295" s="40" t="s">
        <v>12</v>
      </c>
      <c r="K295" s="40" t="s">
        <v>13</v>
      </c>
      <c r="L295" s="37" t="s">
        <v>14</v>
      </c>
      <c r="M295" s="105"/>
      <c r="N295" s="106"/>
      <c r="O295" s="105"/>
      <c r="AH295" s="16"/>
      <c r="AI295"/>
    </row>
    <row r="296" spans="1:35" s="14" customFormat="1" ht="18">
      <c r="A296" s="19"/>
      <c r="B296" s="8" t="s">
        <v>68</v>
      </c>
      <c r="C296" s="19" t="s">
        <v>71</v>
      </c>
      <c r="D296" s="20">
        <f>+(D7+D91+D19+D103+D79+D67+D31+D43+D55+D115+D127+D139+D259+D271+D247+D235+D223+D211+D199+D175+D151+D163+D187)</f>
        <v>14321566.488459999</v>
      </c>
      <c r="E296" s="20">
        <f>+(E7+E91+E19+E103+E79+E67+E31+E43+E55+E115+E139+E259+E271+E247+E235+E223+E211+E199+E175+E151+E163+E187+E283)</f>
        <v>116507731.46381657</v>
      </c>
      <c r="F296" s="20">
        <f aca="true" t="shared" si="90" ref="F296:L296">+(F7+F91+F19+F103+F79+F67+F31+F43+F55+F115+F139+F259+F271+F247+F235+F223+F211+F199+F175+F151+F163+F187)</f>
        <v>71266656.53344</v>
      </c>
      <c r="G296" s="20">
        <f t="shared" si="90"/>
        <v>97591272.41328995</v>
      </c>
      <c r="H296" s="20">
        <f t="shared" si="90"/>
        <v>20321623.940010015</v>
      </c>
      <c r="I296" s="20">
        <f t="shared" si="90"/>
        <v>4557291.054009998</v>
      </c>
      <c r="J296" s="20">
        <f t="shared" si="90"/>
        <v>3727164.954020002</v>
      </c>
      <c r="K296" s="20">
        <f t="shared" si="90"/>
        <v>8702296.10081</v>
      </c>
      <c r="L296" s="20">
        <f t="shared" si="90"/>
        <v>330720496.96539986</v>
      </c>
      <c r="M296" s="101"/>
      <c r="N296" s="102"/>
      <c r="O296" s="101"/>
      <c r="AH296" s="16"/>
      <c r="AI296"/>
    </row>
    <row r="297" spans="1:34" ht="18">
      <c r="A297" s="7"/>
      <c r="B297" s="8"/>
      <c r="C297" s="7" t="s">
        <v>42</v>
      </c>
      <c r="D297" s="9">
        <f>+(D8+D92+D20+D104+D80+D68+D32+D44+D56+D116+D128+D140+D260+D272+D248+D236+D224+D212+D200+D176+D152+D164+D188)</f>
        <v>175818.13836999997</v>
      </c>
      <c r="E297" s="9">
        <f>+(E8+E92+E20+E104+E80+E68+E32+E44+E56+E116+E140+E260+E272+E248+E236+E224+E212+E200+E176+E152+E164+E188+E284)</f>
        <v>2436416.510823689</v>
      </c>
      <c r="F297" s="9">
        <f>+(F8+F92+F20+F104+F80+F68+F32+F44+F56+F116+F140+F260+F272+F248+F236+F224+F212+F200+F176+F152+F164+F188+F284)</f>
        <v>1744397.7695386172</v>
      </c>
      <c r="G297" s="9">
        <f>+(G8+G92+G20+G104+G80+G68+G32+G44+G56+G116+G140+G260+G272+G248+G236+G224+G212+G200+G176+G152+G164+G188+G284)</f>
        <v>3838554.9688854</v>
      </c>
      <c r="H297" s="9">
        <f>+(H8+H92+H20+H104+H80+H68+H32+H44+H56+H116+H140+H260+H272+H248+H236+H224+H212+H200+H176+H152+H164+H188+H284)</f>
        <v>885175.178501677</v>
      </c>
      <c r="I297" s="9">
        <f>+(I8+I92+I20+I104+I80+I68+I32+I44+I56+I116+I140+I260+I272+I248+I236+I224+I212+I200+I176+I152+I164+I188+I284)</f>
        <v>227528.90485016105</v>
      </c>
      <c r="J297" s="9">
        <f>+(J8+J92+J20+J104+J80+J68+J32+J44+J56+J116+J140+J260+J272+J248+J236+J224+J212+J200+J176+J152+J164+J188+J284)</f>
        <v>141231.40080042832</v>
      </c>
      <c r="K297" s="9">
        <f>+(K8+K92+K20+K104+K80+K68+K32+K44+K56+K116+K140+K260+K272+K248+K236+K224+K212+K200+K176+K152+K164+K188+K284)</f>
        <v>36568.70889378199</v>
      </c>
      <c r="L297" s="9">
        <f>+(L8+L92+L20+L104+L80+L68+L32+L44+L56+L116+L140+L260+L272+L248+L236+L224+L212+L200+L176+L152+L164+L188+L284)</f>
        <v>9493370.28967516</v>
      </c>
      <c r="AH297" s="16"/>
    </row>
    <row r="298" spans="1:15" s="18" customFormat="1" ht="12.75">
      <c r="A298" s="21"/>
      <c r="B298" s="21"/>
      <c r="C298" s="21" t="s">
        <v>43</v>
      </c>
      <c r="D298" s="9">
        <f>+(D9+D93+D21+D105+D81+D69+D33+D45+D57+D117+D129+D141+D261+D273+D249+D237+D225+D213+D201+D177+D153+D165+D189)</f>
        <v>1006696.2027600001</v>
      </c>
      <c r="E298" s="9">
        <f>+(E9+E93+E21+E105+E81+E69+E33+E45+E57+E117+E141+E261+E273+E249+E237+E225+E213+E201+E177+E153+E165+E189+E285)</f>
        <v>1803622.1200687664</v>
      </c>
      <c r="F298" s="9">
        <f>+(F9+F93+F21+F105+F81+F69+F33+F45+F57+F117+F141+F261+F273+F249+F237+F225+F213+F201+F177+F153+F165+F189+F285)</f>
        <v>1523940.4981305667</v>
      </c>
      <c r="G298" s="9">
        <f>+(G9+G93+G21+G105+G81+G69+G33+G45+G57+G117+G141+G261+G273+G249+G237+G225+G213+G201+G177+G153+G165+G189+G285)</f>
        <v>4366005.165688721</v>
      </c>
      <c r="H298" s="9">
        <f>+(H9+H93+H21+H105+H81+H69+H33+H45+H57+H117+H141+H261+H273+H249+H237+H225+H213+H201+H177+H153+H165+H189+H285)</f>
        <v>409201.040098085</v>
      </c>
      <c r="I298" s="9">
        <f>+(I9+I93+I21+I105+I81+I69+I33+I45+I57+I117+I141+I261+I273+I249+I237+I225+I213+I201+I177+I153+I165+I189+I285)</f>
        <v>183213.69888999994</v>
      </c>
      <c r="J298" s="9">
        <f>+(J9+J93+J21+J105+J81+J69+J33+J45+J57+J117+J141+J261+J273+J249+J237+J225+J213+J201+J177+J153+J165+J189+J285)</f>
        <v>37478.03469921601</v>
      </c>
      <c r="K298" s="9">
        <f>+(K9+K93+K21+K105+K81+K69+K33+K45+K57+K117+K141+K261+K273+K249+K237+K225+K213+K201+K177+K153+K165+K189+K285)</f>
        <v>126585.616226443</v>
      </c>
      <c r="L298" s="9">
        <f>+(L9+L93+L21+L105+L81+L69+L33+L45+L57+L117+L141+L261+L273+L249+L237+L225+L213+L201+L177+L153+L165+L189+L285)</f>
        <v>9493370.28967516</v>
      </c>
      <c r="M298" s="61">
        <f>+(L298/$L$297)*100</f>
        <v>100</v>
      </c>
      <c r="N298" s="61"/>
      <c r="O298" s="61"/>
    </row>
    <row r="299" spans="1:15" s="4" customFormat="1" ht="12.75">
      <c r="A299" s="8"/>
      <c r="B299" s="8"/>
      <c r="C299" s="8" t="s">
        <v>18</v>
      </c>
      <c r="D299" s="41">
        <f>D298-D297</f>
        <v>830878.0643900002</v>
      </c>
      <c r="E299" s="41">
        <f aca="true" t="shared" si="91" ref="E299:L299">E298-E297</f>
        <v>-632794.3907549225</v>
      </c>
      <c r="F299" s="41">
        <f t="shared" si="91"/>
        <v>-220457.27140805055</v>
      </c>
      <c r="G299" s="41">
        <f t="shared" si="91"/>
        <v>527450.1968033216</v>
      </c>
      <c r="H299" s="41">
        <f t="shared" si="91"/>
        <v>-475974.138403592</v>
      </c>
      <c r="I299" s="41">
        <f t="shared" si="91"/>
        <v>-44315.20596016111</v>
      </c>
      <c r="J299" s="41">
        <f t="shared" si="91"/>
        <v>-103753.3661012123</v>
      </c>
      <c r="K299" s="41">
        <f t="shared" si="91"/>
        <v>90016.90733266101</v>
      </c>
      <c r="L299" s="41">
        <f t="shared" si="91"/>
        <v>0</v>
      </c>
      <c r="M299" s="103"/>
      <c r="N299" s="103"/>
      <c r="O299" s="103"/>
    </row>
    <row r="300" spans="1:15" s="4" customFormat="1" ht="12.75">
      <c r="A300" s="8"/>
      <c r="B300" s="8"/>
      <c r="C300" s="8" t="s">
        <v>19</v>
      </c>
      <c r="D300" s="10">
        <f>D299/D296%</f>
        <v>5.801586474911829</v>
      </c>
      <c r="E300" s="10">
        <f aca="true" t="shared" si="92" ref="E300:L300">E299/E296%</f>
        <v>-0.5431351059748747</v>
      </c>
      <c r="F300" s="10">
        <f t="shared" si="92"/>
        <v>-0.30934139769080765</v>
      </c>
      <c r="G300" s="10">
        <f t="shared" si="92"/>
        <v>0.5404686133915942</v>
      </c>
      <c r="H300" s="10">
        <f t="shared" si="92"/>
        <v>-2.3422052283256525</v>
      </c>
      <c r="I300" s="10">
        <f t="shared" si="92"/>
        <v>-0.9724023643644132</v>
      </c>
      <c r="J300" s="10">
        <f t="shared" si="92"/>
        <v>-2.7837073856714394</v>
      </c>
      <c r="K300" s="10">
        <f t="shared" si="92"/>
        <v>1.0344040962279175</v>
      </c>
      <c r="L300" s="41">
        <f t="shared" si="92"/>
        <v>0</v>
      </c>
      <c r="M300" s="103"/>
      <c r="N300" s="103"/>
      <c r="O300" s="103"/>
    </row>
    <row r="301" spans="1:15" s="14" customFormat="1" ht="15.75">
      <c r="A301" s="19"/>
      <c r="B301" s="8"/>
      <c r="C301" s="19" t="s">
        <v>70</v>
      </c>
      <c r="D301" s="20">
        <f>D296+D299</f>
        <v>15152444.552849999</v>
      </c>
      <c r="E301" s="20">
        <f aca="true" t="shared" si="93" ref="E301:L301">E296+E299</f>
        <v>115874937.07306165</v>
      </c>
      <c r="F301" s="20">
        <f t="shared" si="93"/>
        <v>71046199.26203194</v>
      </c>
      <c r="G301" s="20">
        <f t="shared" si="93"/>
        <v>98118722.61009327</v>
      </c>
      <c r="H301" s="20">
        <f t="shared" si="93"/>
        <v>19845649.801606424</v>
      </c>
      <c r="I301" s="20">
        <f t="shared" si="93"/>
        <v>4512975.848049837</v>
      </c>
      <c r="J301" s="20">
        <f t="shared" si="93"/>
        <v>3623411.5879187896</v>
      </c>
      <c r="K301" s="20">
        <f t="shared" si="93"/>
        <v>8792313.008142661</v>
      </c>
      <c r="L301" s="20">
        <f t="shared" si="93"/>
        <v>330720496.96539986</v>
      </c>
      <c r="M301" s="101"/>
      <c r="N301" s="102"/>
      <c r="O301" s="101"/>
    </row>
    <row r="302" spans="1:34" ht="18">
      <c r="A302" s="7"/>
      <c r="B302" s="8"/>
      <c r="C302" s="22"/>
      <c r="D302" s="137"/>
      <c r="E302" s="137"/>
      <c r="F302" s="137"/>
      <c r="G302" s="137"/>
      <c r="H302" s="137"/>
      <c r="I302" s="137"/>
      <c r="J302" s="137"/>
      <c r="K302" s="137"/>
      <c r="L302" s="137"/>
      <c r="AH302" s="16"/>
    </row>
    <row r="303" spans="1:35" ht="18">
      <c r="A303" s="7"/>
      <c r="B303" s="8" t="s">
        <v>69</v>
      </c>
      <c r="C303" s="24" t="s">
        <v>42</v>
      </c>
      <c r="D303" s="39">
        <f>+(D297/100)</f>
        <v>1758.1813836999997</v>
      </c>
      <c r="E303" s="39">
        <f aca="true" t="shared" si="94" ref="E303:L303">+(E297/100)</f>
        <v>24364.165108236888</v>
      </c>
      <c r="F303" s="39">
        <f t="shared" si="94"/>
        <v>17443.977695386173</v>
      </c>
      <c r="G303" s="39">
        <f t="shared" si="94"/>
        <v>38385.549688854</v>
      </c>
      <c r="H303" s="39">
        <f t="shared" si="94"/>
        <v>8851.75178501677</v>
      </c>
      <c r="I303" s="39">
        <f t="shared" si="94"/>
        <v>2275.2890485016105</v>
      </c>
      <c r="J303" s="39">
        <f t="shared" si="94"/>
        <v>1412.3140080042833</v>
      </c>
      <c r="K303" s="39">
        <f t="shared" si="94"/>
        <v>365.6870889378199</v>
      </c>
      <c r="L303" s="39">
        <f t="shared" si="94"/>
        <v>94933.7028967516</v>
      </c>
      <c r="AH303" s="16"/>
      <c r="AI303" s="4"/>
    </row>
    <row r="304" spans="1:35" ht="18">
      <c r="A304" s="7"/>
      <c r="B304" s="8"/>
      <c r="C304" s="24" t="s">
        <v>43</v>
      </c>
      <c r="D304" s="39">
        <f>+(D298/100)</f>
        <v>10066.9620276</v>
      </c>
      <c r="E304" s="39">
        <f aca="true" t="shared" si="95" ref="E304:L304">+(E298/100)</f>
        <v>18036.221200687665</v>
      </c>
      <c r="F304" s="39">
        <f t="shared" si="95"/>
        <v>15239.404981305666</v>
      </c>
      <c r="G304" s="39">
        <f t="shared" si="95"/>
        <v>43660.05165688721</v>
      </c>
      <c r="H304" s="39">
        <f t="shared" si="95"/>
        <v>4092.01040098085</v>
      </c>
      <c r="I304" s="39">
        <f t="shared" si="95"/>
        <v>1832.1369888999993</v>
      </c>
      <c r="J304" s="39">
        <f t="shared" si="95"/>
        <v>374.7803469921601</v>
      </c>
      <c r="K304" s="39">
        <f t="shared" si="95"/>
        <v>1265.85616226443</v>
      </c>
      <c r="L304" s="39">
        <f t="shared" si="95"/>
        <v>94933.7028967516</v>
      </c>
      <c r="AH304" s="16"/>
      <c r="AI304" s="4"/>
    </row>
    <row r="305" spans="1:35" ht="18">
      <c r="A305" s="7"/>
      <c r="B305" s="8"/>
      <c r="C305" s="24"/>
      <c r="D305" s="120"/>
      <c r="E305" s="120"/>
      <c r="F305" s="120"/>
      <c r="G305" s="120"/>
      <c r="H305" s="120"/>
      <c r="I305" s="120"/>
      <c r="J305" s="120"/>
      <c r="K305" s="120"/>
      <c r="L305" s="120"/>
      <c r="AH305" s="16"/>
      <c r="AI305" s="4"/>
    </row>
    <row r="306" spans="1:35" ht="18">
      <c r="A306" s="7"/>
      <c r="B306" s="117" t="s">
        <v>105</v>
      </c>
      <c r="C306" s="22" t="s">
        <v>107</v>
      </c>
      <c r="D306" s="119">
        <f>-(D297/D296%)</f>
        <v>-1.227646001655408</v>
      </c>
      <c r="E306" s="119">
        <f aca="true" t="shared" si="96" ref="E306:L306">-(E297/E296%)</f>
        <v>-2.0912058626601606</v>
      </c>
      <c r="F306" s="119">
        <f t="shared" si="96"/>
        <v>-2.4477053567401534</v>
      </c>
      <c r="G306" s="119">
        <f t="shared" si="96"/>
        <v>-3.9332973881408955</v>
      </c>
      <c r="H306" s="119">
        <f t="shared" si="96"/>
        <v>-4.3558289490777815</v>
      </c>
      <c r="I306" s="119">
        <f t="shared" si="96"/>
        <v>-4.992634926179588</v>
      </c>
      <c r="J306" s="119">
        <f t="shared" si="96"/>
        <v>-3.7892447085847545</v>
      </c>
      <c r="K306" s="119">
        <f t="shared" si="96"/>
        <v>-0.4202190832184877</v>
      </c>
      <c r="L306" s="119">
        <f t="shared" si="96"/>
        <v>-2.870511618355593</v>
      </c>
      <c r="AH306" s="16"/>
      <c r="AI306" s="4"/>
    </row>
    <row r="307" spans="1:35" ht="18">
      <c r="A307" s="7"/>
      <c r="B307" s="8"/>
      <c r="C307" s="22" t="s">
        <v>108</v>
      </c>
      <c r="D307" s="119">
        <f>D298/D296%</f>
        <v>7.029232476567237</v>
      </c>
      <c r="E307" s="119">
        <f aca="true" t="shared" si="97" ref="E307:L307">E298/E296%</f>
        <v>1.548070756685286</v>
      </c>
      <c r="F307" s="119">
        <f t="shared" si="97"/>
        <v>2.1383639590493457</v>
      </c>
      <c r="G307" s="119">
        <f t="shared" si="97"/>
        <v>4.473766001532489</v>
      </c>
      <c r="H307" s="119">
        <f t="shared" si="97"/>
        <v>2.013623720752129</v>
      </c>
      <c r="I307" s="119">
        <f t="shared" si="97"/>
        <v>4.020232561815175</v>
      </c>
      <c r="J307" s="119">
        <f t="shared" si="97"/>
        <v>1.0055373229133149</v>
      </c>
      <c r="K307" s="119">
        <f t="shared" si="97"/>
        <v>1.4546231794464053</v>
      </c>
      <c r="L307" s="119">
        <f t="shared" si="97"/>
        <v>2.870511618355593</v>
      </c>
      <c r="AH307" s="16"/>
      <c r="AI307" s="4"/>
    </row>
    <row r="308" spans="1:35" ht="18">
      <c r="A308" s="7"/>
      <c r="B308" s="8"/>
      <c r="C308" s="7"/>
      <c r="D308" s="7"/>
      <c r="E308" s="7"/>
      <c r="F308" s="7"/>
      <c r="G308" s="7"/>
      <c r="H308" s="7"/>
      <c r="I308" s="7"/>
      <c r="J308" s="7"/>
      <c r="K308" s="7"/>
      <c r="L308" s="7"/>
      <c r="AH308" s="16"/>
      <c r="AI308" s="14"/>
    </row>
    <row r="309" spans="1:34" ht="18">
      <c r="A309" s="7"/>
      <c r="B309" s="118" t="s">
        <v>106</v>
      </c>
      <c r="C309" s="22" t="s">
        <v>73</v>
      </c>
      <c r="D309" s="23">
        <f>+(D297/$L$301)*100</f>
        <v>0.05316215353546538</v>
      </c>
      <c r="E309" s="23">
        <f aca="true" t="shared" si="98" ref="E309:L309">+(E297/$L$301)*100</f>
        <v>0.7366995796086349</v>
      </c>
      <c r="F309" s="23">
        <f t="shared" si="98"/>
        <v>0.5274537821346817</v>
      </c>
      <c r="G309" s="23">
        <f t="shared" si="98"/>
        <v>1.1606643688876022</v>
      </c>
      <c r="H309" s="23">
        <f t="shared" si="98"/>
        <v>0.2676505347034128</v>
      </c>
      <c r="I309" s="23">
        <f t="shared" si="98"/>
        <v>0.06879794477146219</v>
      </c>
      <c r="J309" s="23">
        <f t="shared" si="98"/>
        <v>0.04270415716483518</v>
      </c>
      <c r="K309" s="23">
        <f t="shared" si="98"/>
        <v>0.011057285299618979</v>
      </c>
      <c r="L309" s="23">
        <f t="shared" si="98"/>
        <v>2.870511618355593</v>
      </c>
      <c r="AH309" s="16"/>
    </row>
    <row r="310" spans="1:34" ht="18">
      <c r="A310" s="7"/>
      <c r="B310" s="8"/>
      <c r="C310" s="22" t="s">
        <v>72</v>
      </c>
      <c r="D310" s="23">
        <f>+(D298/$L$301)*100</f>
        <v>0.30439486273066446</v>
      </c>
      <c r="E310" s="23">
        <f aca="true" t="shared" si="99" ref="E310:L310">+(E298/$L$301)*100</f>
        <v>0.545361456764339</v>
      </c>
      <c r="F310" s="23">
        <f t="shared" si="99"/>
        <v>0.4607940880936696</v>
      </c>
      <c r="G310" s="23">
        <f t="shared" si="99"/>
        <v>1.3201495540040553</v>
      </c>
      <c r="H310" s="23">
        <f t="shared" si="99"/>
        <v>0.12373017210992393</v>
      </c>
      <c r="I310" s="23">
        <f t="shared" si="99"/>
        <v>0.055398350138899266</v>
      </c>
      <c r="J310" s="23">
        <f t="shared" si="99"/>
        <v>0.011332238262552254</v>
      </c>
      <c r="K310" s="23">
        <f t="shared" si="99"/>
        <v>0.03827570936423891</v>
      </c>
      <c r="L310" s="23">
        <f t="shared" si="99"/>
        <v>2.870511618355593</v>
      </c>
      <c r="AH310" s="16"/>
    </row>
    <row r="311" spans="1:34" ht="18">
      <c r="A311" s="7"/>
      <c r="B311" s="8"/>
      <c r="C311" s="22" t="s">
        <v>118</v>
      </c>
      <c r="D311" s="23">
        <f aca="true" t="shared" si="100" ref="D311:K311">D299/$L301%</f>
        <v>0.2512327091951991</v>
      </c>
      <c r="E311" s="23">
        <f t="shared" si="100"/>
        <v>-0.19133812284429585</v>
      </c>
      <c r="F311" s="23">
        <f t="shared" si="100"/>
        <v>-0.0666596940410122</v>
      </c>
      <c r="G311" s="23">
        <f t="shared" si="100"/>
        <v>0.1594851851164531</v>
      </c>
      <c r="H311" s="23">
        <f t="shared" si="100"/>
        <v>-0.14392036259348892</v>
      </c>
      <c r="I311" s="23">
        <f t="shared" si="100"/>
        <v>-0.013399594632562913</v>
      </c>
      <c r="J311" s="23">
        <f t="shared" si="100"/>
        <v>-0.03137191890228293</v>
      </c>
      <c r="K311" s="23">
        <f t="shared" si="100"/>
        <v>0.027218424064619925</v>
      </c>
      <c r="L311" s="23"/>
      <c r="AH311" s="16"/>
    </row>
    <row r="312" spans="1:35" ht="18">
      <c r="A312" s="7"/>
      <c r="B312" s="8"/>
      <c r="C312" s="24"/>
      <c r="D312" s="39"/>
      <c r="E312" s="39"/>
      <c r="F312" s="39"/>
      <c r="G312" s="39"/>
      <c r="H312" s="39"/>
      <c r="I312" s="39"/>
      <c r="J312" s="39"/>
      <c r="K312" s="39"/>
      <c r="L312" s="39"/>
      <c r="AH312" s="16"/>
      <c r="AI312" s="4"/>
    </row>
    <row r="313" spans="1:35" ht="18">
      <c r="A313" s="7"/>
      <c r="B313" s="118" t="s">
        <v>109</v>
      </c>
      <c r="C313" s="24" t="s">
        <v>110</v>
      </c>
      <c r="D313" s="120">
        <f aca="true" t="shared" si="101" ref="D313:L313">D296/$L$296%</f>
        <v>4.330413935595389</v>
      </c>
      <c r="E313" s="120">
        <f t="shared" si="101"/>
        <v>35.22845802811117</v>
      </c>
      <c r="F313" s="120">
        <f t="shared" si="101"/>
        <v>21.548908273712453</v>
      </c>
      <c r="G313" s="120">
        <f t="shared" si="101"/>
        <v>29.508685826479027</v>
      </c>
      <c r="H313" s="120">
        <f t="shared" si="101"/>
        <v>6.1446520933766235</v>
      </c>
      <c r="I313" s="120">
        <f t="shared" si="101"/>
        <v>1.3779886931189465</v>
      </c>
      <c r="J313" s="120">
        <f t="shared" si="101"/>
        <v>1.1269833554979025</v>
      </c>
      <c r="K313" s="120">
        <f t="shared" si="101"/>
        <v>2.6313144122181336</v>
      </c>
      <c r="L313" s="120">
        <f t="shared" si="101"/>
        <v>100</v>
      </c>
      <c r="AH313" s="16"/>
      <c r="AI313" s="4"/>
    </row>
    <row r="314" spans="1:35" ht="18">
      <c r="A314" s="7"/>
      <c r="B314" s="8"/>
      <c r="C314" s="24" t="s">
        <v>111</v>
      </c>
      <c r="D314" s="120">
        <f aca="true" t="shared" si="102" ref="D314:L314">D301/$L$301%</f>
        <v>4.581646644790587</v>
      </c>
      <c r="E314" s="120">
        <f t="shared" si="102"/>
        <v>35.03711990526688</v>
      </c>
      <c r="F314" s="120">
        <f t="shared" si="102"/>
        <v>21.48224857967144</v>
      </c>
      <c r="G314" s="120">
        <f t="shared" si="102"/>
        <v>29.66817101159548</v>
      </c>
      <c r="H314" s="120">
        <f t="shared" si="102"/>
        <v>6.000731730783135</v>
      </c>
      <c r="I314" s="120">
        <f t="shared" si="102"/>
        <v>1.3645890984863835</v>
      </c>
      <c r="J314" s="120">
        <f t="shared" si="102"/>
        <v>1.0956114365956195</v>
      </c>
      <c r="K314" s="120">
        <f t="shared" si="102"/>
        <v>2.6585328362827534</v>
      </c>
      <c r="L314" s="120">
        <f t="shared" si="102"/>
        <v>100</v>
      </c>
      <c r="AH314" s="16"/>
      <c r="AI314" s="4"/>
    </row>
    <row r="315" spans="4:12" ht="18">
      <c r="D315" s="2"/>
      <c r="E315" s="2"/>
      <c r="F315" s="2"/>
      <c r="G315" s="2"/>
      <c r="H315" s="2"/>
      <c r="I315" s="2"/>
      <c r="J315" s="2"/>
      <c r="K315" s="2"/>
      <c r="L315" s="2"/>
    </row>
    <row r="316" spans="2:15" s="4" customFormat="1" ht="18">
      <c r="B316" s="16"/>
      <c r="D316" s="6"/>
      <c r="E316" s="6"/>
      <c r="F316" s="6"/>
      <c r="G316" s="6"/>
      <c r="H316" s="6"/>
      <c r="I316" s="6"/>
      <c r="J316" s="6"/>
      <c r="K316" s="6"/>
      <c r="M316" s="103"/>
      <c r="N316" s="103"/>
      <c r="O316" s="103"/>
    </row>
    <row r="317" spans="4:12" s="113" customFormat="1" ht="11.25">
      <c r="D317" s="114">
        <f>+(0-D297)</f>
        <v>-175818.13836999997</v>
      </c>
      <c r="E317" s="114">
        <f aca="true" t="shared" si="103" ref="E317:L317">+(0-E297)</f>
        <v>-2436416.510823689</v>
      </c>
      <c r="F317" s="114">
        <f t="shared" si="103"/>
        <v>-1744397.7695386172</v>
      </c>
      <c r="G317" s="114">
        <f t="shared" si="103"/>
        <v>-3838554.9688854</v>
      </c>
      <c r="H317" s="114">
        <f t="shared" si="103"/>
        <v>-885175.178501677</v>
      </c>
      <c r="I317" s="114">
        <f t="shared" si="103"/>
        <v>-227528.90485016105</v>
      </c>
      <c r="J317" s="114">
        <f t="shared" si="103"/>
        <v>-141231.40080042832</v>
      </c>
      <c r="K317" s="114">
        <f t="shared" si="103"/>
        <v>-36568.70889378199</v>
      </c>
      <c r="L317" s="113">
        <f t="shared" si="103"/>
        <v>-9493370.28967516</v>
      </c>
    </row>
    <row r="318" spans="4:14" s="113" customFormat="1" ht="11.25">
      <c r="D318" s="115">
        <v>855115.59198</v>
      </c>
      <c r="E318" s="115">
        <v>1729094.597320001</v>
      </c>
      <c r="F318" s="115">
        <v>1437568.4368599993</v>
      </c>
      <c r="G318" s="115">
        <v>3806009.599130001</v>
      </c>
      <c r="H318" s="115">
        <v>388092.9540899999</v>
      </c>
      <c r="I318" s="115">
        <v>166218.88530999998</v>
      </c>
      <c r="J318" s="115">
        <v>48337.82597</v>
      </c>
      <c r="K318" s="115">
        <v>122163.64831</v>
      </c>
      <c r="L318" s="115">
        <v>8552601.538970001</v>
      </c>
      <c r="N318" s="116"/>
    </row>
    <row r="319" spans="4:14" s="113" customFormat="1" ht="11.25">
      <c r="D319" s="115">
        <v>693259.9992999997</v>
      </c>
      <c r="E319" s="115">
        <v>-513977.8378299975</v>
      </c>
      <c r="F319" s="115">
        <v>-184988.09024000232</v>
      </c>
      <c r="G319" s="115">
        <v>424738.1209399986</v>
      </c>
      <c r="H319" s="115">
        <v>-350385.64620000054</v>
      </c>
      <c r="I319" s="115">
        <v>-49444.453140000085</v>
      </c>
      <c r="J319" s="115">
        <v>-100947.95055000046</v>
      </c>
      <c r="K319" s="115">
        <v>81745.85771999997</v>
      </c>
      <c r="L319" s="115">
        <v>-2.6338966563344E-09</v>
      </c>
      <c r="N319" s="116"/>
    </row>
    <row r="320" spans="3:34" ht="18">
      <c r="C320" s="12"/>
      <c r="D320" s="13"/>
      <c r="E320" s="13"/>
      <c r="F320" s="13"/>
      <c r="G320" s="13"/>
      <c r="H320" s="13"/>
      <c r="I320" s="13"/>
      <c r="J320" s="13"/>
      <c r="K320" s="13"/>
      <c r="L320" s="13"/>
      <c r="AH320" s="16"/>
    </row>
    <row r="321" spans="3:34" ht="18">
      <c r="C321" s="12"/>
      <c r="D321" s="13"/>
      <c r="E321" s="13"/>
      <c r="F321" s="13"/>
      <c r="G321" s="13"/>
      <c r="H321" s="13"/>
      <c r="I321" s="13"/>
      <c r="J321" s="13"/>
      <c r="K321" s="13"/>
      <c r="L321" s="13"/>
      <c r="AH321" s="16"/>
    </row>
    <row r="322" spans="3:35" ht="18">
      <c r="C322" s="11"/>
      <c r="AH322" s="16"/>
      <c r="AI322" s="4"/>
    </row>
    <row r="323" spans="34:35" ht="18">
      <c r="AH323" s="16"/>
      <c r="AI323" s="4"/>
    </row>
    <row r="324" spans="34:35" ht="18">
      <c r="AH324" s="16"/>
      <c r="AI324" s="14"/>
    </row>
    <row r="325" spans="2:35" s="14" customFormat="1" ht="18">
      <c r="B325" s="16"/>
      <c r="D325" s="15"/>
      <c r="E325" s="15"/>
      <c r="F325" s="15"/>
      <c r="G325" s="15"/>
      <c r="H325" s="15"/>
      <c r="I325" s="15"/>
      <c r="J325" s="15"/>
      <c r="K325" s="15"/>
      <c r="L325" s="15"/>
      <c r="M325" s="101"/>
      <c r="N325" s="102"/>
      <c r="O325" s="101"/>
      <c r="AH325" s="16"/>
      <c r="AI325"/>
    </row>
    <row r="326" spans="4:13" ht="18">
      <c r="D326" s="2"/>
      <c r="E326" s="2"/>
      <c r="F326" s="2"/>
      <c r="G326" s="2"/>
      <c r="H326" s="2"/>
      <c r="I326" s="2"/>
      <c r="J326" s="2"/>
      <c r="K326" s="2"/>
      <c r="L326" s="2"/>
      <c r="M326" s="62"/>
    </row>
    <row r="327" spans="4:12" ht="18">
      <c r="D327" s="2"/>
      <c r="E327" s="2"/>
      <c r="F327" s="2"/>
      <c r="G327" s="2"/>
      <c r="H327" s="2"/>
      <c r="I327" s="2"/>
      <c r="J327" s="2"/>
      <c r="K327" s="2"/>
      <c r="L327" s="2"/>
    </row>
    <row r="328" spans="2:15" s="4" customFormat="1" ht="18">
      <c r="B328" s="16"/>
      <c r="D328" s="6"/>
      <c r="E328" s="6"/>
      <c r="F328" s="6"/>
      <c r="G328" s="6"/>
      <c r="H328" s="6"/>
      <c r="I328" s="6"/>
      <c r="J328" s="6"/>
      <c r="K328" s="6"/>
      <c r="M328" s="103"/>
      <c r="N328" s="103"/>
      <c r="O328" s="103"/>
    </row>
    <row r="329" spans="2:15" s="4" customFormat="1" ht="18">
      <c r="B329" s="16"/>
      <c r="D329" s="5"/>
      <c r="E329" s="5"/>
      <c r="F329" s="5"/>
      <c r="G329" s="5"/>
      <c r="H329" s="5"/>
      <c r="I329" s="5"/>
      <c r="J329" s="5"/>
      <c r="K329" s="5"/>
      <c r="M329" s="103"/>
      <c r="N329" s="103"/>
      <c r="O329" s="103"/>
    </row>
    <row r="330" spans="2:15" s="14" customFormat="1" ht="18">
      <c r="B330" s="16"/>
      <c r="D330" s="15"/>
      <c r="E330" s="15"/>
      <c r="F330" s="15"/>
      <c r="G330" s="15"/>
      <c r="H330" s="15"/>
      <c r="I330" s="15"/>
      <c r="J330" s="15"/>
      <c r="K330" s="15"/>
      <c r="L330" s="15"/>
      <c r="M330" s="101"/>
      <c r="N330" s="102"/>
      <c r="O330" s="101"/>
    </row>
    <row r="331" spans="4:14" ht="18">
      <c r="D331" s="2"/>
      <c r="E331" s="2"/>
      <c r="F331" s="2"/>
      <c r="G331" s="2"/>
      <c r="H331" s="2"/>
      <c r="I331" s="2"/>
      <c r="J331" s="2"/>
      <c r="K331" s="2"/>
      <c r="L331" s="2"/>
      <c r="N331" s="62"/>
    </row>
    <row r="332" spans="3:34" ht="18">
      <c r="C332" s="12"/>
      <c r="D332" s="13"/>
      <c r="E332" s="13"/>
      <c r="F332" s="13"/>
      <c r="G332" s="13"/>
      <c r="H332" s="13"/>
      <c r="I332" s="13"/>
      <c r="J332" s="13"/>
      <c r="K332" s="13"/>
      <c r="L332" s="13"/>
      <c r="AH332" s="16"/>
    </row>
    <row r="333" spans="3:34" ht="18">
      <c r="C333" s="12"/>
      <c r="D333" s="13"/>
      <c r="E333" s="13"/>
      <c r="F333" s="13"/>
      <c r="G333" s="13"/>
      <c r="H333" s="13"/>
      <c r="I333" s="13"/>
      <c r="J333" s="13"/>
      <c r="K333" s="13"/>
      <c r="L333" s="13"/>
      <c r="AH333" s="16"/>
    </row>
    <row r="334" spans="3:35" ht="18">
      <c r="C334" s="11"/>
      <c r="AH334" s="16"/>
      <c r="AI334" s="4"/>
    </row>
    <row r="335" spans="34:35" ht="18">
      <c r="AH335" s="16"/>
      <c r="AI335" s="4"/>
    </row>
    <row r="336" spans="34:35" ht="18">
      <c r="AH336" s="16"/>
      <c r="AI336" s="14"/>
    </row>
    <row r="337" spans="2:15" s="14" customFormat="1" ht="18">
      <c r="B337" s="16"/>
      <c r="D337" s="15"/>
      <c r="E337" s="15"/>
      <c r="F337" s="15"/>
      <c r="G337" s="15"/>
      <c r="H337" s="15"/>
      <c r="I337" s="15"/>
      <c r="J337" s="15"/>
      <c r="K337" s="15"/>
      <c r="L337" s="15"/>
      <c r="M337" s="101"/>
      <c r="N337" s="102"/>
      <c r="O337" s="101"/>
    </row>
    <row r="338" spans="4:13" ht="18">
      <c r="D338" s="2"/>
      <c r="E338" s="2"/>
      <c r="F338" s="2"/>
      <c r="G338" s="2"/>
      <c r="H338" s="2"/>
      <c r="I338" s="2"/>
      <c r="J338" s="2"/>
      <c r="K338" s="2"/>
      <c r="L338" s="2"/>
      <c r="M338" s="62"/>
    </row>
    <row r="339" spans="4:12" ht="18">
      <c r="D339" s="2"/>
      <c r="E339" s="2"/>
      <c r="F339" s="2"/>
      <c r="G339" s="2"/>
      <c r="H339" s="2"/>
      <c r="I339" s="2"/>
      <c r="J339" s="2"/>
      <c r="K339" s="2"/>
      <c r="L339" s="2"/>
    </row>
    <row r="340" spans="2:15" s="4" customFormat="1" ht="18">
      <c r="B340" s="16"/>
      <c r="D340" s="6"/>
      <c r="E340" s="6"/>
      <c r="F340" s="6"/>
      <c r="G340" s="6"/>
      <c r="H340" s="6"/>
      <c r="I340" s="6"/>
      <c r="J340" s="6"/>
      <c r="K340" s="6"/>
      <c r="M340" s="103"/>
      <c r="N340" s="103"/>
      <c r="O340" s="103"/>
    </row>
    <row r="341" spans="2:15" s="4" customFormat="1" ht="18">
      <c r="B341" s="16"/>
      <c r="D341" s="5"/>
      <c r="E341" s="5"/>
      <c r="F341" s="5"/>
      <c r="G341" s="5"/>
      <c r="H341" s="5"/>
      <c r="I341" s="5"/>
      <c r="J341" s="5"/>
      <c r="K341" s="5"/>
      <c r="M341" s="103"/>
      <c r="N341" s="103"/>
      <c r="O341" s="103"/>
    </row>
    <row r="342" spans="2:15" s="14" customFormat="1" ht="18">
      <c r="B342" s="16"/>
      <c r="D342" s="15"/>
      <c r="E342" s="15"/>
      <c r="F342" s="15"/>
      <c r="G342" s="15"/>
      <c r="H342" s="15"/>
      <c r="I342" s="15"/>
      <c r="J342" s="15"/>
      <c r="K342" s="15"/>
      <c r="L342" s="15"/>
      <c r="M342" s="101"/>
      <c r="N342" s="102"/>
      <c r="O342" s="101"/>
    </row>
    <row r="343" spans="4:14" ht="18">
      <c r="D343" s="2"/>
      <c r="E343" s="2"/>
      <c r="F343" s="2"/>
      <c r="G343" s="2"/>
      <c r="H343" s="2"/>
      <c r="I343" s="2"/>
      <c r="J343" s="2"/>
      <c r="K343" s="2"/>
      <c r="L343" s="2"/>
      <c r="N343" s="62"/>
    </row>
    <row r="344" spans="3:34" ht="18">
      <c r="C344" s="12"/>
      <c r="D344" s="13"/>
      <c r="E344" s="13"/>
      <c r="F344" s="13"/>
      <c r="G344" s="13"/>
      <c r="H344" s="13"/>
      <c r="I344" s="13"/>
      <c r="J344" s="13"/>
      <c r="K344" s="13"/>
      <c r="L344" s="13"/>
      <c r="AH344" s="17"/>
    </row>
    <row r="345" spans="3:34" ht="18">
      <c r="C345" s="12"/>
      <c r="D345" s="13"/>
      <c r="E345" s="13"/>
      <c r="F345" s="13"/>
      <c r="G345" s="13"/>
      <c r="H345" s="13"/>
      <c r="I345" s="13"/>
      <c r="J345" s="13"/>
      <c r="K345" s="13"/>
      <c r="L345" s="13"/>
      <c r="AH345" s="16"/>
    </row>
    <row r="346" spans="3:35" ht="18">
      <c r="C346" s="11"/>
      <c r="AH346" s="16"/>
      <c r="AI346" s="4"/>
    </row>
    <row r="347" spans="34:35" ht="18">
      <c r="AH347" s="16"/>
      <c r="AI347" s="4"/>
    </row>
    <row r="349" spans="2:15" s="14" customFormat="1" ht="18">
      <c r="B349" s="16"/>
      <c r="D349" s="15"/>
      <c r="E349" s="15"/>
      <c r="F349" s="15"/>
      <c r="G349" s="15"/>
      <c r="H349" s="15"/>
      <c r="I349" s="15"/>
      <c r="J349" s="15"/>
      <c r="K349" s="15"/>
      <c r="L349" s="15"/>
      <c r="M349" s="101"/>
      <c r="N349" s="102"/>
      <c r="O349" s="101"/>
    </row>
    <row r="350" spans="4:13" ht="18">
      <c r="D350" s="2"/>
      <c r="E350" s="2"/>
      <c r="F350" s="2"/>
      <c r="G350" s="2"/>
      <c r="H350" s="2"/>
      <c r="I350" s="2"/>
      <c r="J350" s="2"/>
      <c r="K350" s="2"/>
      <c r="L350" s="2"/>
      <c r="M350" s="62"/>
    </row>
    <row r="351" spans="4:12" ht="18">
      <c r="D351" s="2"/>
      <c r="E351" s="2"/>
      <c r="F351" s="2"/>
      <c r="G351" s="2"/>
      <c r="H351" s="2"/>
      <c r="I351" s="2"/>
      <c r="J351" s="2"/>
      <c r="K351" s="2"/>
      <c r="L351" s="2"/>
    </row>
    <row r="352" spans="2:15" s="4" customFormat="1" ht="18">
      <c r="B352" s="16"/>
      <c r="D352" s="6"/>
      <c r="E352" s="6"/>
      <c r="F352" s="6"/>
      <c r="G352" s="6"/>
      <c r="H352" s="6"/>
      <c r="I352" s="6"/>
      <c r="J352" s="6"/>
      <c r="K352" s="6"/>
      <c r="M352" s="103"/>
      <c r="N352" s="103"/>
      <c r="O352" s="103"/>
    </row>
    <row r="353" spans="2:15" s="4" customFormat="1" ht="18">
      <c r="B353" s="16"/>
      <c r="D353" s="5"/>
      <c r="E353" s="5"/>
      <c r="F353" s="5"/>
      <c r="G353" s="5"/>
      <c r="H353" s="5"/>
      <c r="I353" s="5"/>
      <c r="J353" s="5"/>
      <c r="K353" s="5"/>
      <c r="M353" s="103"/>
      <c r="N353" s="103"/>
      <c r="O353" s="103"/>
    </row>
    <row r="354" spans="2:15" s="14" customFormat="1" ht="18">
      <c r="B354" s="16"/>
      <c r="D354" s="15"/>
      <c r="E354" s="15"/>
      <c r="F354" s="15"/>
      <c r="G354" s="15"/>
      <c r="H354" s="15"/>
      <c r="I354" s="15"/>
      <c r="J354" s="15"/>
      <c r="K354" s="15"/>
      <c r="L354" s="15"/>
      <c r="M354" s="101"/>
      <c r="N354" s="102"/>
      <c r="O354" s="101"/>
    </row>
    <row r="355" spans="4:14" ht="18">
      <c r="D355" s="2"/>
      <c r="E355" s="2"/>
      <c r="F355" s="2"/>
      <c r="G355" s="2"/>
      <c r="H355" s="2"/>
      <c r="I355" s="2"/>
      <c r="J355" s="2"/>
      <c r="K355" s="2"/>
      <c r="L355" s="2"/>
      <c r="N355" s="62"/>
    </row>
    <row r="356" spans="3:34" ht="18">
      <c r="C356" s="12"/>
      <c r="D356" s="13"/>
      <c r="E356" s="13"/>
      <c r="F356" s="13"/>
      <c r="G356" s="13"/>
      <c r="H356" s="13"/>
      <c r="I356" s="13"/>
      <c r="J356" s="13"/>
      <c r="K356" s="13"/>
      <c r="L356" s="13"/>
      <c r="AH356" s="16"/>
    </row>
    <row r="357" spans="3:34" ht="18">
      <c r="C357" s="12"/>
      <c r="D357" s="13"/>
      <c r="E357" s="13"/>
      <c r="F357" s="13"/>
      <c r="G357" s="13"/>
      <c r="H357" s="13"/>
      <c r="I357" s="13"/>
      <c r="J357" s="13"/>
      <c r="K357" s="13"/>
      <c r="L357" s="13"/>
      <c r="AH357" s="16"/>
    </row>
    <row r="358" spans="3:35" ht="18">
      <c r="C358" s="11"/>
      <c r="AH358" s="16"/>
      <c r="AI358" s="4"/>
    </row>
    <row r="361" spans="2:15" s="14" customFormat="1" ht="18">
      <c r="B361" s="16"/>
      <c r="D361" s="15"/>
      <c r="E361" s="15"/>
      <c r="F361" s="15"/>
      <c r="G361" s="15"/>
      <c r="H361" s="15"/>
      <c r="I361" s="15"/>
      <c r="J361" s="15"/>
      <c r="K361" s="15"/>
      <c r="L361" s="15"/>
      <c r="M361" s="101"/>
      <c r="N361" s="102"/>
      <c r="O361" s="101"/>
    </row>
    <row r="362" spans="4:13" ht="18">
      <c r="D362" s="2"/>
      <c r="E362" s="2"/>
      <c r="F362" s="2"/>
      <c r="G362" s="2"/>
      <c r="H362" s="2"/>
      <c r="I362" s="2"/>
      <c r="J362" s="2"/>
      <c r="K362" s="2"/>
      <c r="L362" s="2"/>
      <c r="M362" s="62"/>
    </row>
    <row r="363" spans="4:12" ht="18">
      <c r="D363" s="2"/>
      <c r="E363" s="2"/>
      <c r="F363" s="2"/>
      <c r="G363" s="2"/>
      <c r="H363" s="2"/>
      <c r="I363" s="2"/>
      <c r="J363" s="2"/>
      <c r="K363" s="2"/>
      <c r="L363" s="2"/>
    </row>
    <row r="364" spans="2:15" s="4" customFormat="1" ht="18">
      <c r="B364" s="16"/>
      <c r="D364" s="6"/>
      <c r="E364" s="6"/>
      <c r="F364" s="6"/>
      <c r="G364" s="6"/>
      <c r="H364" s="6"/>
      <c r="I364" s="6"/>
      <c r="J364" s="6"/>
      <c r="K364" s="6"/>
      <c r="M364" s="103"/>
      <c r="N364" s="103"/>
      <c r="O364" s="103"/>
    </row>
    <row r="365" spans="2:15" s="4" customFormat="1" ht="18">
      <c r="B365" s="16"/>
      <c r="D365" s="5"/>
      <c r="E365" s="5"/>
      <c r="F365" s="5"/>
      <c r="G365" s="5"/>
      <c r="H365" s="5"/>
      <c r="I365" s="5"/>
      <c r="J365" s="5"/>
      <c r="K365" s="5"/>
      <c r="M365" s="103"/>
      <c r="N365" s="103"/>
      <c r="O365" s="103"/>
    </row>
    <row r="366" spans="2:15" s="14" customFormat="1" ht="18">
      <c r="B366" s="16"/>
      <c r="D366" s="15"/>
      <c r="E366" s="15"/>
      <c r="F366" s="15"/>
      <c r="G366" s="15"/>
      <c r="H366" s="15"/>
      <c r="I366" s="15"/>
      <c r="J366" s="15"/>
      <c r="K366" s="15"/>
      <c r="L366" s="15"/>
      <c r="M366" s="101"/>
      <c r="N366" s="102"/>
      <c r="O366" s="101"/>
    </row>
    <row r="367" spans="4:14" ht="18">
      <c r="D367" s="2"/>
      <c r="E367" s="2"/>
      <c r="F367" s="2"/>
      <c r="G367" s="2"/>
      <c r="H367" s="2"/>
      <c r="I367" s="2"/>
      <c r="J367" s="2"/>
      <c r="K367" s="2"/>
      <c r="L367" s="2"/>
      <c r="N367" s="62"/>
    </row>
    <row r="368" spans="3:34" ht="18">
      <c r="C368" s="12"/>
      <c r="D368" s="13"/>
      <c r="E368" s="13"/>
      <c r="F368" s="13"/>
      <c r="G368" s="13"/>
      <c r="H368" s="13"/>
      <c r="I368" s="13"/>
      <c r="J368" s="13"/>
      <c r="K368" s="13"/>
      <c r="L368" s="13"/>
      <c r="AH368" s="16"/>
    </row>
    <row r="369" spans="3:34" ht="18">
      <c r="C369" s="12"/>
      <c r="D369" s="13"/>
      <c r="E369" s="13"/>
      <c r="F369" s="13"/>
      <c r="G369" s="13"/>
      <c r="H369" s="13"/>
      <c r="I369" s="13"/>
      <c r="J369" s="13"/>
      <c r="K369" s="13"/>
      <c r="L369" s="13"/>
      <c r="AH369" s="16"/>
    </row>
    <row r="370" ht="18">
      <c r="C370" s="11"/>
    </row>
    <row r="373" spans="2:15" s="14" customFormat="1" ht="18">
      <c r="B373" s="16"/>
      <c r="D373" s="15"/>
      <c r="E373" s="15"/>
      <c r="F373" s="15"/>
      <c r="G373" s="15"/>
      <c r="H373" s="15"/>
      <c r="I373" s="15"/>
      <c r="J373" s="15"/>
      <c r="K373" s="15"/>
      <c r="L373" s="15"/>
      <c r="M373" s="101"/>
      <c r="N373" s="102"/>
      <c r="O373" s="101"/>
    </row>
    <row r="374" spans="4:13" ht="18">
      <c r="D374" s="2"/>
      <c r="E374" s="2"/>
      <c r="F374" s="2"/>
      <c r="G374" s="2"/>
      <c r="H374" s="2"/>
      <c r="I374" s="2"/>
      <c r="J374" s="2"/>
      <c r="K374" s="2"/>
      <c r="L374" s="2"/>
      <c r="M374" s="62"/>
    </row>
    <row r="375" spans="4:12" ht="18">
      <c r="D375" s="2"/>
      <c r="E375" s="2"/>
      <c r="F375" s="2"/>
      <c r="G375" s="2"/>
      <c r="H375" s="2"/>
      <c r="I375" s="2"/>
      <c r="J375" s="2"/>
      <c r="K375" s="2"/>
      <c r="L375" s="2"/>
    </row>
    <row r="376" spans="2:15" s="4" customFormat="1" ht="18">
      <c r="B376" s="16"/>
      <c r="D376" s="6"/>
      <c r="E376" s="6"/>
      <c r="F376" s="6"/>
      <c r="G376" s="6"/>
      <c r="H376" s="6"/>
      <c r="I376" s="6"/>
      <c r="J376" s="6"/>
      <c r="K376" s="6"/>
      <c r="M376" s="103"/>
      <c r="N376" s="103"/>
      <c r="O376" s="103"/>
    </row>
    <row r="377" spans="2:15" s="4" customFormat="1" ht="18">
      <c r="B377" s="16"/>
      <c r="D377" s="5"/>
      <c r="E377" s="5"/>
      <c r="F377" s="5"/>
      <c r="G377" s="5"/>
      <c r="H377" s="5"/>
      <c r="I377" s="5"/>
      <c r="J377" s="5"/>
      <c r="K377" s="5"/>
      <c r="M377" s="103"/>
      <c r="N377" s="103"/>
      <c r="O377" s="103"/>
    </row>
    <row r="378" spans="2:15" s="14" customFormat="1" ht="18">
      <c r="B378" s="16"/>
      <c r="D378" s="15"/>
      <c r="E378" s="15"/>
      <c r="F378" s="15"/>
      <c r="G378" s="15"/>
      <c r="H378" s="15"/>
      <c r="I378" s="15"/>
      <c r="J378" s="15"/>
      <c r="K378" s="15"/>
      <c r="L378" s="15"/>
      <c r="M378" s="101"/>
      <c r="N378" s="102"/>
      <c r="O378" s="101"/>
    </row>
    <row r="379" spans="4:14" ht="18">
      <c r="D379" s="2"/>
      <c r="E379" s="2"/>
      <c r="F379" s="2"/>
      <c r="G379" s="2"/>
      <c r="H379" s="2"/>
      <c r="I379" s="2"/>
      <c r="J379" s="2"/>
      <c r="K379" s="2"/>
      <c r="L379" s="2"/>
      <c r="N379" s="62"/>
    </row>
    <row r="380" spans="3:12" ht="18">
      <c r="C380" s="12"/>
      <c r="D380" s="13"/>
      <c r="E380" s="13"/>
      <c r="F380" s="13"/>
      <c r="G380" s="13"/>
      <c r="H380" s="13"/>
      <c r="I380" s="13"/>
      <c r="J380" s="13"/>
      <c r="K380" s="13"/>
      <c r="L380" s="13"/>
    </row>
    <row r="381" spans="3:12" ht="18">
      <c r="C381" s="12"/>
      <c r="D381" s="13"/>
      <c r="E381" s="13"/>
      <c r="F381" s="13"/>
      <c r="G381" s="13"/>
      <c r="H381" s="13"/>
      <c r="I381" s="13"/>
      <c r="J381" s="13"/>
      <c r="K381" s="13"/>
      <c r="L381" s="13"/>
    </row>
    <row r="382" ht="18">
      <c r="C382" s="11"/>
    </row>
    <row r="383" spans="34:35" ht="18">
      <c r="AH383" s="16"/>
      <c r="AI383" s="4"/>
    </row>
    <row r="384" spans="34:35" ht="18">
      <c r="AH384" s="16"/>
      <c r="AI384" s="14"/>
    </row>
    <row r="385" spans="2:35" s="14" customFormat="1" ht="18">
      <c r="B385" s="16"/>
      <c r="D385" s="15"/>
      <c r="E385" s="15"/>
      <c r="F385" s="15"/>
      <c r="G385" s="15"/>
      <c r="H385" s="15"/>
      <c r="I385" s="15"/>
      <c r="J385" s="15"/>
      <c r="K385" s="15"/>
      <c r="L385" s="15"/>
      <c r="M385" s="101"/>
      <c r="N385" s="102"/>
      <c r="O385" s="101"/>
      <c r="AH385" s="16"/>
      <c r="AI385"/>
    </row>
    <row r="386" spans="4:34" ht="18">
      <c r="D386" s="2"/>
      <c r="E386" s="2"/>
      <c r="F386" s="2"/>
      <c r="G386" s="2"/>
      <c r="H386" s="2"/>
      <c r="I386" s="2"/>
      <c r="J386" s="2"/>
      <c r="K386" s="2"/>
      <c r="L386" s="2"/>
      <c r="M386" s="62"/>
      <c r="AH386" s="16"/>
    </row>
    <row r="387" spans="4:34" ht="18">
      <c r="D387" s="2"/>
      <c r="E387" s="2"/>
      <c r="F387" s="2"/>
      <c r="G387" s="2"/>
      <c r="H387" s="2"/>
      <c r="I387" s="2"/>
      <c r="J387" s="2"/>
      <c r="K387" s="2"/>
      <c r="L387" s="2"/>
      <c r="AH387" s="16"/>
    </row>
    <row r="388" spans="2:35" s="4" customFormat="1" ht="18">
      <c r="B388" s="16"/>
      <c r="D388" s="6"/>
      <c r="E388" s="6"/>
      <c r="F388" s="6"/>
      <c r="G388" s="6"/>
      <c r="H388" s="6"/>
      <c r="I388" s="6"/>
      <c r="J388" s="6"/>
      <c r="K388" s="6"/>
      <c r="M388" s="103"/>
      <c r="N388" s="103"/>
      <c r="O388" s="103"/>
      <c r="AH388" s="16"/>
      <c r="AI388"/>
    </row>
    <row r="389" spans="2:35" s="4" customFormat="1" ht="18">
      <c r="B389" s="16"/>
      <c r="D389" s="5"/>
      <c r="E389" s="5"/>
      <c r="F389" s="5"/>
      <c r="G389" s="5"/>
      <c r="H389" s="5"/>
      <c r="I389" s="5"/>
      <c r="J389" s="5"/>
      <c r="K389" s="5"/>
      <c r="M389" s="103"/>
      <c r="N389" s="103"/>
      <c r="O389" s="103"/>
      <c r="AH389" s="16"/>
      <c r="AI389"/>
    </row>
    <row r="390" spans="2:35" s="14" customFormat="1" ht="18">
      <c r="B390" s="16"/>
      <c r="D390" s="15"/>
      <c r="E390" s="15"/>
      <c r="F390" s="15"/>
      <c r="G390" s="15"/>
      <c r="H390" s="15"/>
      <c r="I390" s="15"/>
      <c r="J390" s="15"/>
      <c r="K390" s="15"/>
      <c r="L390" s="15"/>
      <c r="M390" s="101"/>
      <c r="N390" s="102"/>
      <c r="O390" s="101"/>
      <c r="AH390" s="16"/>
      <c r="AI390"/>
    </row>
    <row r="391" spans="4:14" ht="18">
      <c r="D391" s="2"/>
      <c r="E391" s="2"/>
      <c r="F391" s="2"/>
      <c r="G391" s="2"/>
      <c r="H391" s="2"/>
      <c r="I391" s="2"/>
      <c r="J391" s="2"/>
      <c r="K391" s="2"/>
      <c r="L391" s="2"/>
      <c r="N391" s="62"/>
    </row>
    <row r="392" spans="3:34" ht="18">
      <c r="C392" s="12"/>
      <c r="D392" s="13"/>
      <c r="E392" s="13"/>
      <c r="F392" s="13"/>
      <c r="G392" s="13"/>
      <c r="H392" s="13"/>
      <c r="I392" s="13"/>
      <c r="J392" s="13"/>
      <c r="K392" s="13"/>
      <c r="L392" s="13"/>
      <c r="AH392" s="16"/>
    </row>
    <row r="393" spans="3:34" ht="18">
      <c r="C393" s="12"/>
      <c r="D393" s="13"/>
      <c r="E393" s="13"/>
      <c r="F393" s="13"/>
      <c r="G393" s="13"/>
      <c r="H393" s="13"/>
      <c r="I393" s="13"/>
      <c r="J393" s="13"/>
      <c r="K393" s="13"/>
      <c r="L393" s="13"/>
      <c r="AH393" s="16"/>
    </row>
    <row r="394" spans="3:35" ht="18">
      <c r="C394" s="11"/>
      <c r="AH394" s="16"/>
      <c r="AI394" s="4"/>
    </row>
    <row r="395" spans="34:35" ht="18">
      <c r="AH395" s="16"/>
      <c r="AI395" s="4"/>
    </row>
    <row r="396" spans="34:35" ht="18">
      <c r="AH396" s="16"/>
      <c r="AI396" s="14"/>
    </row>
    <row r="397" spans="2:35" s="14" customFormat="1" ht="18">
      <c r="B397" s="16"/>
      <c r="D397" s="15"/>
      <c r="E397" s="15"/>
      <c r="F397" s="15"/>
      <c r="G397" s="15"/>
      <c r="H397" s="15"/>
      <c r="I397" s="15"/>
      <c r="J397" s="15"/>
      <c r="K397" s="15"/>
      <c r="L397" s="15"/>
      <c r="M397" s="101"/>
      <c r="N397" s="102"/>
      <c r="O397" s="101"/>
      <c r="AH397" s="16"/>
      <c r="AI397"/>
    </row>
    <row r="398" spans="4:34" ht="18">
      <c r="D398" s="2"/>
      <c r="E398" s="2"/>
      <c r="F398" s="2"/>
      <c r="G398" s="2"/>
      <c r="H398" s="2"/>
      <c r="I398" s="2"/>
      <c r="J398" s="2"/>
      <c r="K398" s="2"/>
      <c r="L398" s="2"/>
      <c r="M398" s="62"/>
      <c r="AH398" s="16"/>
    </row>
    <row r="399" spans="4:34" ht="18">
      <c r="D399" s="2"/>
      <c r="E399" s="2"/>
      <c r="F399" s="2"/>
      <c r="G399" s="2"/>
      <c r="H399" s="2"/>
      <c r="I399" s="2"/>
      <c r="J399" s="2"/>
      <c r="K399" s="2"/>
      <c r="L399" s="2"/>
      <c r="AH399" s="16"/>
    </row>
    <row r="400" spans="2:35" s="4" customFormat="1" ht="18">
      <c r="B400" s="16"/>
      <c r="D400" s="6"/>
      <c r="E400" s="6"/>
      <c r="F400" s="6"/>
      <c r="G400" s="6"/>
      <c r="H400" s="6"/>
      <c r="I400" s="6"/>
      <c r="J400" s="6"/>
      <c r="K400" s="6"/>
      <c r="M400" s="103"/>
      <c r="N400" s="103"/>
      <c r="O400" s="103"/>
      <c r="AH400" s="16"/>
      <c r="AI400"/>
    </row>
    <row r="401" spans="2:35" s="4" customFormat="1" ht="18">
      <c r="B401" s="16"/>
      <c r="D401" s="5"/>
      <c r="E401" s="5"/>
      <c r="F401" s="5"/>
      <c r="G401" s="5"/>
      <c r="H401" s="5"/>
      <c r="I401" s="5"/>
      <c r="J401" s="5"/>
      <c r="K401" s="5"/>
      <c r="M401" s="103"/>
      <c r="N401" s="103"/>
      <c r="O401" s="103"/>
      <c r="AH401" s="16"/>
      <c r="AI401"/>
    </row>
    <row r="402" spans="2:35" s="14" customFormat="1" ht="18">
      <c r="B402" s="16"/>
      <c r="D402" s="15"/>
      <c r="E402" s="15"/>
      <c r="F402" s="15"/>
      <c r="G402" s="15"/>
      <c r="H402" s="15"/>
      <c r="I402" s="15"/>
      <c r="J402" s="15"/>
      <c r="K402" s="15"/>
      <c r="L402" s="15"/>
      <c r="M402" s="101"/>
      <c r="N402" s="102"/>
      <c r="O402" s="101"/>
      <c r="AH402" s="16"/>
      <c r="AI402"/>
    </row>
    <row r="403" spans="4:14" ht="18">
      <c r="D403" s="2"/>
      <c r="E403" s="2"/>
      <c r="F403" s="2"/>
      <c r="G403" s="2"/>
      <c r="H403" s="2"/>
      <c r="I403" s="2"/>
      <c r="J403" s="2"/>
      <c r="K403" s="2"/>
      <c r="L403" s="2"/>
      <c r="N403" s="62"/>
    </row>
    <row r="404" spans="3:34" ht="18">
      <c r="C404" s="12"/>
      <c r="D404" s="13"/>
      <c r="E404" s="13"/>
      <c r="F404" s="13"/>
      <c r="G404" s="13"/>
      <c r="H404" s="13"/>
      <c r="I404" s="13"/>
      <c r="J404" s="13"/>
      <c r="K404" s="13"/>
      <c r="L404" s="13"/>
      <c r="AH404" s="16"/>
    </row>
    <row r="405" spans="3:34" ht="18">
      <c r="C405" s="12"/>
      <c r="D405" s="13"/>
      <c r="E405" s="13"/>
      <c r="F405" s="13"/>
      <c r="G405" s="13"/>
      <c r="H405" s="13"/>
      <c r="I405" s="13"/>
      <c r="J405" s="13"/>
      <c r="K405" s="13"/>
      <c r="L405" s="13"/>
      <c r="AH405" s="16"/>
    </row>
    <row r="406" spans="3:35" ht="18">
      <c r="C406" s="11"/>
      <c r="AH406" s="16"/>
      <c r="AI406" s="4"/>
    </row>
    <row r="407" spans="34:35" ht="18">
      <c r="AH407" s="16"/>
      <c r="AI407" s="4"/>
    </row>
    <row r="408" spans="34:35" ht="18">
      <c r="AH408" s="16"/>
      <c r="AI408" s="14"/>
    </row>
    <row r="409" spans="2:35" s="14" customFormat="1" ht="18">
      <c r="B409" s="16"/>
      <c r="D409" s="15"/>
      <c r="E409" s="15"/>
      <c r="F409" s="15"/>
      <c r="G409" s="15"/>
      <c r="H409" s="15"/>
      <c r="I409" s="15"/>
      <c r="J409" s="15"/>
      <c r="K409" s="15"/>
      <c r="L409" s="15"/>
      <c r="M409" s="101"/>
      <c r="N409" s="102"/>
      <c r="O409" s="101"/>
      <c r="AH409" s="16"/>
      <c r="AI409"/>
    </row>
    <row r="410" spans="4:34" ht="18">
      <c r="D410" s="2"/>
      <c r="E410" s="2"/>
      <c r="F410" s="2"/>
      <c r="G410" s="2"/>
      <c r="H410" s="2"/>
      <c r="I410" s="2"/>
      <c r="J410" s="2"/>
      <c r="K410" s="2"/>
      <c r="L410" s="2"/>
      <c r="M410" s="62"/>
      <c r="AH410" s="16"/>
    </row>
    <row r="411" spans="4:34" ht="18">
      <c r="D411" s="2"/>
      <c r="E411" s="2"/>
      <c r="F411" s="2"/>
      <c r="G411" s="2"/>
      <c r="H411" s="2"/>
      <c r="I411" s="2"/>
      <c r="J411" s="2"/>
      <c r="K411" s="2"/>
      <c r="L411" s="2"/>
      <c r="AH411" s="16"/>
    </row>
    <row r="412" spans="2:35" s="4" customFormat="1" ht="18">
      <c r="B412" s="16"/>
      <c r="D412" s="6"/>
      <c r="E412" s="6"/>
      <c r="F412" s="6"/>
      <c r="G412" s="6"/>
      <c r="H412" s="6"/>
      <c r="I412" s="6"/>
      <c r="J412" s="6"/>
      <c r="K412" s="6"/>
      <c r="M412" s="103"/>
      <c r="N412" s="103"/>
      <c r="O412" s="103"/>
      <c r="AH412" s="16"/>
      <c r="AI412"/>
    </row>
    <row r="413" spans="2:35" s="4" customFormat="1" ht="18">
      <c r="B413" s="16"/>
      <c r="D413" s="5"/>
      <c r="E413" s="5"/>
      <c r="F413" s="5"/>
      <c r="G413" s="5"/>
      <c r="H413" s="5"/>
      <c r="I413" s="5"/>
      <c r="J413" s="5"/>
      <c r="K413" s="5"/>
      <c r="M413" s="103"/>
      <c r="N413" s="103"/>
      <c r="O413" s="103"/>
      <c r="AH413" s="16"/>
      <c r="AI413"/>
    </row>
    <row r="414" spans="2:15" s="14" customFormat="1" ht="18">
      <c r="B414" s="16"/>
      <c r="D414" s="15"/>
      <c r="E414" s="15"/>
      <c r="F414" s="15"/>
      <c r="G414" s="15"/>
      <c r="H414" s="15"/>
      <c r="I414" s="15"/>
      <c r="J414" s="15"/>
      <c r="K414" s="15"/>
      <c r="L414" s="15"/>
      <c r="M414" s="101"/>
      <c r="N414" s="102"/>
      <c r="O414" s="101"/>
    </row>
    <row r="415" spans="4:14" ht="18">
      <c r="D415" s="2"/>
      <c r="E415" s="2"/>
      <c r="F415" s="2"/>
      <c r="G415" s="2"/>
      <c r="H415" s="2"/>
      <c r="I415" s="2"/>
      <c r="J415" s="2"/>
      <c r="K415" s="2"/>
      <c r="L415" s="2"/>
      <c r="N415" s="62"/>
    </row>
    <row r="416" spans="3:12" ht="18">
      <c r="C416" s="12"/>
      <c r="D416" s="13"/>
      <c r="E416" s="13"/>
      <c r="F416" s="13"/>
      <c r="G416" s="13"/>
      <c r="H416" s="13"/>
      <c r="I416" s="13"/>
      <c r="J416" s="13"/>
      <c r="K416" s="13"/>
      <c r="L416" s="13"/>
    </row>
    <row r="417" spans="3:12" ht="18">
      <c r="C417" s="12"/>
      <c r="D417" s="13"/>
      <c r="E417" s="13"/>
      <c r="F417" s="13"/>
      <c r="G417" s="13"/>
      <c r="H417" s="13"/>
      <c r="I417" s="13"/>
      <c r="J417" s="13"/>
      <c r="K417" s="13"/>
      <c r="L417" s="13"/>
    </row>
    <row r="418" ht="18">
      <c r="C418" s="11"/>
    </row>
    <row r="421" spans="2:15" s="14" customFormat="1" ht="18">
      <c r="B421" s="16"/>
      <c r="D421" s="15"/>
      <c r="E421" s="15"/>
      <c r="F421" s="15"/>
      <c r="G421" s="15"/>
      <c r="H421" s="15"/>
      <c r="I421" s="15"/>
      <c r="J421" s="15"/>
      <c r="K421" s="15"/>
      <c r="L421" s="15"/>
      <c r="M421" s="101"/>
      <c r="N421" s="102"/>
      <c r="O421" s="101"/>
    </row>
    <row r="422" spans="4:13" ht="18">
      <c r="D422" s="2"/>
      <c r="E422" s="2"/>
      <c r="F422" s="2"/>
      <c r="G422" s="2"/>
      <c r="H422" s="2"/>
      <c r="I422" s="2"/>
      <c r="J422" s="2"/>
      <c r="K422" s="2"/>
      <c r="L422" s="2"/>
      <c r="M422" s="62"/>
    </row>
    <row r="423" spans="4:12" ht="18">
      <c r="D423" s="2"/>
      <c r="E423" s="2"/>
      <c r="F423" s="2"/>
      <c r="G423" s="2"/>
      <c r="H423" s="2"/>
      <c r="I423" s="2"/>
      <c r="J423" s="2"/>
      <c r="K423" s="2"/>
      <c r="L423" s="2"/>
    </row>
    <row r="424" spans="2:15" s="4" customFormat="1" ht="18">
      <c r="B424" s="16"/>
      <c r="D424" s="6"/>
      <c r="E424" s="6"/>
      <c r="F424" s="6"/>
      <c r="G424" s="6"/>
      <c r="H424" s="6"/>
      <c r="I424" s="6"/>
      <c r="J424" s="6"/>
      <c r="K424" s="6"/>
      <c r="M424" s="103"/>
      <c r="N424" s="103"/>
      <c r="O424" s="103"/>
    </row>
    <row r="425" spans="2:15" s="4" customFormat="1" ht="18">
      <c r="B425" s="16"/>
      <c r="D425" s="5"/>
      <c r="E425" s="5"/>
      <c r="F425" s="5"/>
      <c r="G425" s="5"/>
      <c r="H425" s="5"/>
      <c r="I425" s="5"/>
      <c r="J425" s="5"/>
      <c r="K425" s="5"/>
      <c r="M425" s="103"/>
      <c r="N425" s="103"/>
      <c r="O425" s="103"/>
    </row>
    <row r="426" spans="2:15" s="14" customFormat="1" ht="18">
      <c r="B426" s="16"/>
      <c r="D426" s="15"/>
      <c r="E426" s="15"/>
      <c r="F426" s="15"/>
      <c r="G426" s="15"/>
      <c r="H426" s="15"/>
      <c r="I426" s="15"/>
      <c r="J426" s="15"/>
      <c r="K426" s="15"/>
      <c r="L426" s="15"/>
      <c r="M426" s="101"/>
      <c r="N426" s="102"/>
      <c r="O426" s="101"/>
    </row>
    <row r="427" spans="4:14" ht="18">
      <c r="D427" s="2"/>
      <c r="E427" s="2"/>
      <c r="F427" s="2"/>
      <c r="G427" s="2"/>
      <c r="H427" s="2"/>
      <c r="I427" s="2"/>
      <c r="J427" s="2"/>
      <c r="K427" s="2"/>
      <c r="L427" s="2"/>
      <c r="N427" s="62"/>
    </row>
    <row r="428" spans="3:12" ht="18">
      <c r="C428" s="12"/>
      <c r="D428" s="13"/>
      <c r="E428" s="13"/>
      <c r="F428" s="13"/>
      <c r="G428" s="13"/>
      <c r="H428" s="13"/>
      <c r="I428" s="13"/>
      <c r="J428" s="13"/>
      <c r="K428" s="13"/>
      <c r="L428" s="13"/>
    </row>
    <row r="429" spans="3:12" ht="18">
      <c r="C429" s="12"/>
      <c r="D429" s="13"/>
      <c r="E429" s="13"/>
      <c r="F429" s="13"/>
      <c r="G429" s="13"/>
      <c r="H429" s="13"/>
      <c r="I429" s="13"/>
      <c r="J429" s="13"/>
      <c r="K429" s="13"/>
      <c r="L429" s="13"/>
    </row>
    <row r="430" ht="18">
      <c r="C430" s="11"/>
    </row>
    <row r="433" spans="2:15" s="14" customFormat="1" ht="18">
      <c r="B433" s="16"/>
      <c r="D433" s="15"/>
      <c r="E433" s="15"/>
      <c r="F433" s="15"/>
      <c r="G433" s="15"/>
      <c r="H433" s="15"/>
      <c r="I433" s="15"/>
      <c r="J433" s="15"/>
      <c r="K433" s="15"/>
      <c r="L433" s="15"/>
      <c r="M433" s="101"/>
      <c r="N433" s="102"/>
      <c r="O433" s="101"/>
    </row>
    <row r="434" spans="4:34" ht="18">
      <c r="D434" s="2"/>
      <c r="E434" s="2"/>
      <c r="F434" s="2"/>
      <c r="G434" s="2"/>
      <c r="H434" s="2"/>
      <c r="I434" s="2"/>
      <c r="J434" s="2"/>
      <c r="K434" s="2"/>
      <c r="L434" s="2"/>
      <c r="M434" s="62"/>
      <c r="AH434" s="16"/>
    </row>
    <row r="435" spans="4:34" ht="18">
      <c r="D435" s="2"/>
      <c r="E435" s="2"/>
      <c r="F435" s="2"/>
      <c r="G435" s="2"/>
      <c r="H435" s="2"/>
      <c r="I435" s="2"/>
      <c r="J435" s="2"/>
      <c r="K435" s="2"/>
      <c r="L435" s="2"/>
      <c r="AH435" s="16"/>
    </row>
    <row r="436" spans="2:35" s="4" customFormat="1" ht="18">
      <c r="B436" s="16"/>
      <c r="D436" s="6"/>
      <c r="E436" s="6"/>
      <c r="F436" s="6"/>
      <c r="G436" s="6"/>
      <c r="H436" s="6"/>
      <c r="I436" s="6"/>
      <c r="J436" s="6"/>
      <c r="K436" s="6"/>
      <c r="M436" s="103"/>
      <c r="N436" s="103"/>
      <c r="O436" s="103"/>
      <c r="AH436" s="16"/>
      <c r="AI436"/>
    </row>
    <row r="437" spans="2:35" s="4" customFormat="1" ht="18">
      <c r="B437" s="16"/>
      <c r="D437" s="5"/>
      <c r="E437" s="5"/>
      <c r="F437" s="5"/>
      <c r="G437" s="5"/>
      <c r="H437" s="5"/>
      <c r="I437" s="5"/>
      <c r="J437" s="5"/>
      <c r="K437" s="5"/>
      <c r="M437" s="103"/>
      <c r="N437" s="103"/>
      <c r="O437" s="103"/>
      <c r="AH437" s="16"/>
      <c r="AI437"/>
    </row>
    <row r="438" spans="2:35" s="14" customFormat="1" ht="18">
      <c r="B438" s="16"/>
      <c r="D438" s="15"/>
      <c r="E438" s="15"/>
      <c r="F438" s="15"/>
      <c r="G438" s="15"/>
      <c r="H438" s="15"/>
      <c r="I438" s="15"/>
      <c r="J438" s="15"/>
      <c r="K438" s="15"/>
      <c r="L438" s="15"/>
      <c r="M438" s="101"/>
      <c r="N438" s="102"/>
      <c r="O438" s="101"/>
      <c r="AH438" s="16"/>
      <c r="AI438"/>
    </row>
    <row r="439" spans="4:14" ht="18">
      <c r="D439" s="2"/>
      <c r="E439" s="2"/>
      <c r="F439" s="2"/>
      <c r="G439" s="2"/>
      <c r="H439" s="2"/>
      <c r="I439" s="2"/>
      <c r="J439" s="2"/>
      <c r="K439" s="2"/>
      <c r="L439" s="2"/>
      <c r="N439" s="62"/>
    </row>
    <row r="440" spans="3:12" ht="18">
      <c r="C440" s="12"/>
      <c r="D440" s="13"/>
      <c r="E440" s="13"/>
      <c r="F440" s="13"/>
      <c r="G440" s="13"/>
      <c r="H440" s="13"/>
      <c r="I440" s="13"/>
      <c r="J440" s="13"/>
      <c r="K440" s="13"/>
      <c r="L440" s="13"/>
    </row>
    <row r="441" spans="3:12" ht="18">
      <c r="C441" s="12"/>
      <c r="D441" s="13"/>
      <c r="E441" s="13"/>
      <c r="F441" s="13"/>
      <c r="G441" s="13"/>
      <c r="H441" s="13"/>
      <c r="I441" s="13"/>
      <c r="J441" s="13"/>
      <c r="K441" s="13"/>
      <c r="L441" s="13"/>
    </row>
    <row r="442" ht="18">
      <c r="C442" s="11"/>
    </row>
    <row r="445" spans="2:35" s="14" customFormat="1" ht="18">
      <c r="B445" s="16"/>
      <c r="D445" s="15"/>
      <c r="E445" s="15"/>
      <c r="F445" s="15"/>
      <c r="G445" s="15"/>
      <c r="H445" s="15"/>
      <c r="I445" s="15"/>
      <c r="J445" s="15"/>
      <c r="K445" s="15"/>
      <c r="L445" s="15"/>
      <c r="M445" s="101"/>
      <c r="N445" s="102"/>
      <c r="O445" s="101"/>
      <c r="AH445" s="16"/>
      <c r="AI445"/>
    </row>
    <row r="446" spans="4:34" ht="18">
      <c r="D446" s="2"/>
      <c r="E446" s="2"/>
      <c r="F446" s="2"/>
      <c r="G446" s="2"/>
      <c r="H446" s="2"/>
      <c r="I446" s="2"/>
      <c r="J446" s="2"/>
      <c r="K446" s="2"/>
      <c r="L446" s="2"/>
      <c r="M446" s="62"/>
      <c r="AH446" s="16"/>
    </row>
    <row r="447" spans="4:34" ht="18">
      <c r="D447" s="2"/>
      <c r="E447" s="2"/>
      <c r="F447" s="2"/>
      <c r="G447" s="2"/>
      <c r="H447" s="2"/>
      <c r="I447" s="2"/>
      <c r="J447" s="2"/>
      <c r="K447" s="2"/>
      <c r="L447" s="2"/>
      <c r="AH447" s="16"/>
    </row>
    <row r="448" spans="2:35" s="4" customFormat="1" ht="18">
      <c r="B448" s="16"/>
      <c r="D448" s="6"/>
      <c r="E448" s="6"/>
      <c r="F448" s="6"/>
      <c r="G448" s="6"/>
      <c r="H448" s="6"/>
      <c r="I448" s="6"/>
      <c r="J448" s="6"/>
      <c r="K448" s="6"/>
      <c r="M448" s="103"/>
      <c r="N448" s="103"/>
      <c r="O448" s="103"/>
      <c r="AH448" s="16"/>
      <c r="AI448"/>
    </row>
    <row r="449" spans="2:35" s="4" customFormat="1" ht="18">
      <c r="B449" s="16"/>
      <c r="D449" s="5"/>
      <c r="E449" s="5"/>
      <c r="F449" s="5"/>
      <c r="G449" s="5"/>
      <c r="H449" s="5"/>
      <c r="I449" s="5"/>
      <c r="J449" s="5"/>
      <c r="K449" s="5"/>
      <c r="M449" s="103"/>
      <c r="N449" s="103"/>
      <c r="O449" s="103"/>
      <c r="AH449" s="16"/>
      <c r="AI449"/>
    </row>
    <row r="450" spans="2:35" s="14" customFormat="1" ht="18">
      <c r="B450" s="16"/>
      <c r="D450" s="15"/>
      <c r="E450" s="15"/>
      <c r="F450" s="15"/>
      <c r="G450" s="15"/>
      <c r="H450" s="15"/>
      <c r="I450" s="15"/>
      <c r="J450" s="15"/>
      <c r="K450" s="15"/>
      <c r="L450" s="15"/>
      <c r="M450" s="101"/>
      <c r="N450" s="102"/>
      <c r="O450" s="101"/>
      <c r="AH450" s="16"/>
      <c r="AI450"/>
    </row>
    <row r="451" spans="4:14" ht="18">
      <c r="D451" s="2"/>
      <c r="E451" s="2"/>
      <c r="F451" s="2"/>
      <c r="G451" s="2"/>
      <c r="H451" s="2"/>
      <c r="I451" s="2"/>
      <c r="J451" s="2"/>
      <c r="K451" s="2"/>
      <c r="L451" s="2"/>
      <c r="N451" s="62"/>
    </row>
    <row r="452" spans="3:12" ht="18">
      <c r="C452" s="12"/>
      <c r="D452" s="13"/>
      <c r="E452" s="13"/>
      <c r="F452" s="13"/>
      <c r="G452" s="13"/>
      <c r="H452" s="13"/>
      <c r="I452" s="13"/>
      <c r="J452" s="13"/>
      <c r="K452" s="13"/>
      <c r="L452" s="13"/>
    </row>
    <row r="453" spans="3:12" ht="18">
      <c r="C453" s="12"/>
      <c r="D453" s="13"/>
      <c r="E453" s="13"/>
      <c r="F453" s="13"/>
      <c r="G453" s="13"/>
      <c r="H453" s="13"/>
      <c r="I453" s="13"/>
      <c r="J453" s="13"/>
      <c r="K453" s="13"/>
      <c r="L453" s="13"/>
    </row>
    <row r="454" ht="18">
      <c r="C454" s="11"/>
    </row>
    <row r="456" spans="34:35" ht="18">
      <c r="AH456" s="16"/>
      <c r="AI456" s="14"/>
    </row>
    <row r="457" spans="2:35" s="14" customFormat="1" ht="18">
      <c r="B457" s="16"/>
      <c r="D457" s="15"/>
      <c r="E457" s="15"/>
      <c r="F457" s="15"/>
      <c r="G457" s="15"/>
      <c r="H457" s="15"/>
      <c r="I457" s="15"/>
      <c r="J457" s="15"/>
      <c r="K457" s="15"/>
      <c r="L457" s="15"/>
      <c r="M457" s="101"/>
      <c r="N457" s="102"/>
      <c r="O457" s="101"/>
      <c r="AH457" s="16"/>
      <c r="AI457"/>
    </row>
    <row r="458" spans="4:34" ht="18">
      <c r="D458" s="2"/>
      <c r="E458" s="2"/>
      <c r="F458" s="2"/>
      <c r="G458" s="2"/>
      <c r="H458" s="2"/>
      <c r="I458" s="2"/>
      <c r="J458" s="2"/>
      <c r="K458" s="2"/>
      <c r="L458" s="2"/>
      <c r="M458" s="62"/>
      <c r="AH458" s="16"/>
    </row>
    <row r="459" spans="4:34" ht="18">
      <c r="D459" s="2"/>
      <c r="E459" s="2"/>
      <c r="F459" s="2"/>
      <c r="G459" s="2"/>
      <c r="H459" s="2"/>
      <c r="I459" s="2"/>
      <c r="J459" s="2"/>
      <c r="K459" s="2"/>
      <c r="L459" s="2"/>
      <c r="AH459" s="16"/>
    </row>
    <row r="460" spans="2:35" s="4" customFormat="1" ht="18">
      <c r="B460" s="16"/>
      <c r="D460" s="6"/>
      <c r="E460" s="6"/>
      <c r="F460" s="6"/>
      <c r="G460" s="6"/>
      <c r="H460" s="6"/>
      <c r="I460" s="6"/>
      <c r="J460" s="6"/>
      <c r="K460" s="6"/>
      <c r="M460" s="103"/>
      <c r="N460" s="103"/>
      <c r="O460" s="103"/>
      <c r="AH460" s="16"/>
      <c r="AI460"/>
    </row>
    <row r="461" spans="2:35" s="4" customFormat="1" ht="18">
      <c r="B461" s="16"/>
      <c r="D461" s="5"/>
      <c r="E461" s="5"/>
      <c r="F461" s="5"/>
      <c r="G461" s="5"/>
      <c r="H461" s="5"/>
      <c r="I461" s="5"/>
      <c r="J461" s="5"/>
      <c r="K461" s="5"/>
      <c r="M461" s="103"/>
      <c r="N461" s="103"/>
      <c r="O461" s="103"/>
      <c r="AH461" s="16"/>
      <c r="AI461"/>
    </row>
    <row r="462" spans="2:35" s="14" customFormat="1" ht="18">
      <c r="B462" s="16"/>
      <c r="D462" s="15"/>
      <c r="E462" s="15"/>
      <c r="F462" s="15"/>
      <c r="G462" s="15"/>
      <c r="H462" s="15"/>
      <c r="I462" s="15"/>
      <c r="J462" s="15"/>
      <c r="K462" s="15"/>
      <c r="L462" s="15"/>
      <c r="M462" s="101"/>
      <c r="N462" s="102"/>
      <c r="O462" s="101"/>
      <c r="AH462" s="16"/>
      <c r="AI462"/>
    </row>
    <row r="463" spans="4:14" ht="18">
      <c r="D463" s="2"/>
      <c r="E463" s="2"/>
      <c r="F463" s="2"/>
      <c r="G463" s="2"/>
      <c r="H463" s="2"/>
      <c r="I463" s="2"/>
      <c r="J463" s="2"/>
      <c r="K463" s="2"/>
      <c r="L463" s="2"/>
      <c r="N463" s="62"/>
    </row>
    <row r="464" spans="3:12" ht="18">
      <c r="C464" s="12"/>
      <c r="D464" s="13"/>
      <c r="E464" s="13"/>
      <c r="F464" s="13"/>
      <c r="G464" s="13"/>
      <c r="H464" s="13"/>
      <c r="I464" s="13"/>
      <c r="J464" s="13"/>
      <c r="K464" s="13"/>
      <c r="L464" s="13"/>
    </row>
    <row r="465" spans="3:12" ht="18">
      <c r="C465" s="12"/>
      <c r="D465" s="13"/>
      <c r="E465" s="13"/>
      <c r="F465" s="13"/>
      <c r="G465" s="13"/>
      <c r="H465" s="13"/>
      <c r="I465" s="13"/>
      <c r="J465" s="13"/>
      <c r="K465" s="13"/>
      <c r="L465" s="13"/>
    </row>
    <row r="466" ht="18">
      <c r="C466" s="11"/>
    </row>
    <row r="467" spans="34:35" ht="18">
      <c r="AH467" s="16"/>
      <c r="AI467" s="4"/>
    </row>
    <row r="468" spans="34:35" ht="18">
      <c r="AH468" s="16"/>
      <c r="AI468" s="14"/>
    </row>
    <row r="469" spans="2:35" s="14" customFormat="1" ht="18">
      <c r="B469" s="16"/>
      <c r="D469" s="15"/>
      <c r="E469" s="15"/>
      <c r="F469" s="15"/>
      <c r="G469" s="15"/>
      <c r="H469" s="15"/>
      <c r="I469" s="15"/>
      <c r="J469" s="15"/>
      <c r="K469" s="15"/>
      <c r="L469" s="15"/>
      <c r="M469" s="101"/>
      <c r="N469" s="102"/>
      <c r="O469" s="101"/>
      <c r="AH469" s="16"/>
      <c r="AI469"/>
    </row>
    <row r="470" spans="4:34" ht="18">
      <c r="D470" s="2"/>
      <c r="E470" s="2"/>
      <c r="F470" s="2"/>
      <c r="G470" s="2"/>
      <c r="H470" s="2"/>
      <c r="I470" s="2"/>
      <c r="J470" s="2"/>
      <c r="K470" s="2"/>
      <c r="L470" s="2"/>
      <c r="M470" s="62"/>
      <c r="AH470" s="16"/>
    </row>
    <row r="471" spans="4:34" ht="18">
      <c r="D471" s="2"/>
      <c r="E471" s="2"/>
      <c r="F471" s="2"/>
      <c r="G471" s="2"/>
      <c r="H471" s="2"/>
      <c r="I471" s="2"/>
      <c r="J471" s="2"/>
      <c r="K471" s="2"/>
      <c r="L471" s="2"/>
      <c r="AH471" s="16"/>
    </row>
    <row r="472" spans="2:35" s="4" customFormat="1" ht="18">
      <c r="B472" s="16"/>
      <c r="D472" s="6"/>
      <c r="E472" s="6"/>
      <c r="F472" s="6"/>
      <c r="G472" s="6"/>
      <c r="H472" s="6"/>
      <c r="I472" s="6"/>
      <c r="J472" s="6"/>
      <c r="K472" s="6"/>
      <c r="M472" s="103"/>
      <c r="N472" s="103"/>
      <c r="O472" s="103"/>
      <c r="AH472" s="16"/>
      <c r="AI472"/>
    </row>
    <row r="473" spans="2:35" s="4" customFormat="1" ht="18">
      <c r="B473" s="16"/>
      <c r="D473" s="5"/>
      <c r="E473" s="5"/>
      <c r="F473" s="5"/>
      <c r="G473" s="5"/>
      <c r="H473" s="5"/>
      <c r="I473" s="5"/>
      <c r="J473" s="5"/>
      <c r="K473" s="5"/>
      <c r="M473" s="103"/>
      <c r="N473" s="103"/>
      <c r="O473" s="103"/>
      <c r="AH473" s="16"/>
      <c r="AI473"/>
    </row>
    <row r="474" spans="2:35" s="14" customFormat="1" ht="18">
      <c r="B474" s="16"/>
      <c r="D474" s="15"/>
      <c r="E474" s="15"/>
      <c r="F474" s="15"/>
      <c r="G474" s="15"/>
      <c r="H474" s="15"/>
      <c r="I474" s="15"/>
      <c r="J474" s="15"/>
      <c r="K474" s="15"/>
      <c r="L474" s="15"/>
      <c r="M474" s="101"/>
      <c r="N474" s="102"/>
      <c r="O474" s="101"/>
      <c r="AH474" s="16"/>
      <c r="AI474"/>
    </row>
    <row r="475" spans="4:14" ht="18">
      <c r="D475" s="2"/>
      <c r="E475" s="2"/>
      <c r="F475" s="2"/>
      <c r="G475" s="2"/>
      <c r="H475" s="2"/>
      <c r="I475" s="2"/>
      <c r="J475" s="2"/>
      <c r="K475" s="2"/>
      <c r="L475" s="2"/>
      <c r="N475" s="62"/>
    </row>
    <row r="476" spans="3:12" ht="18">
      <c r="C476" s="12"/>
      <c r="D476" s="13"/>
      <c r="E476" s="13"/>
      <c r="F476" s="13"/>
      <c r="G476" s="13"/>
      <c r="H476" s="13"/>
      <c r="I476" s="13"/>
      <c r="J476" s="13"/>
      <c r="K476" s="13"/>
      <c r="L476" s="13"/>
    </row>
    <row r="477" spans="3:12" ht="18">
      <c r="C477" s="12"/>
      <c r="D477" s="13"/>
      <c r="E477" s="13"/>
      <c r="F477" s="13"/>
      <c r="G477" s="13"/>
      <c r="H477" s="13"/>
      <c r="I477" s="13"/>
      <c r="J477" s="13"/>
      <c r="K477" s="13"/>
      <c r="L477" s="13"/>
    </row>
    <row r="478" spans="3:35" ht="18">
      <c r="C478" s="11"/>
      <c r="AH478" s="16"/>
      <c r="AI478" s="4"/>
    </row>
    <row r="479" spans="34:35" ht="18">
      <c r="AH479" s="16"/>
      <c r="AI479" s="4"/>
    </row>
    <row r="480" spans="34:35" ht="18">
      <c r="AH480" s="16"/>
      <c r="AI480" s="14"/>
    </row>
    <row r="481" spans="2:35" s="14" customFormat="1" ht="18">
      <c r="B481" s="16"/>
      <c r="D481" s="15"/>
      <c r="E481" s="15"/>
      <c r="F481" s="15"/>
      <c r="G481" s="15"/>
      <c r="H481" s="15"/>
      <c r="I481" s="15"/>
      <c r="J481" s="15"/>
      <c r="K481" s="15"/>
      <c r="L481" s="15"/>
      <c r="M481" s="101"/>
      <c r="N481" s="102"/>
      <c r="O481" s="101"/>
      <c r="AH481" s="16"/>
      <c r="AI481"/>
    </row>
    <row r="482" spans="4:34" ht="18">
      <c r="D482" s="2"/>
      <c r="E482" s="2"/>
      <c r="F482" s="2"/>
      <c r="G482" s="2"/>
      <c r="H482" s="2"/>
      <c r="I482" s="2"/>
      <c r="J482" s="2"/>
      <c r="K482" s="2"/>
      <c r="L482" s="2"/>
      <c r="M482" s="62"/>
      <c r="AH482" s="16"/>
    </row>
    <row r="483" spans="4:34" ht="18">
      <c r="D483" s="2"/>
      <c r="E483" s="2"/>
      <c r="F483" s="2"/>
      <c r="G483" s="2"/>
      <c r="H483" s="2"/>
      <c r="I483" s="2"/>
      <c r="J483" s="2"/>
      <c r="K483" s="2"/>
      <c r="L483" s="2"/>
      <c r="AH483" s="16"/>
    </row>
    <row r="484" spans="2:35" s="4" customFormat="1" ht="18">
      <c r="B484" s="16"/>
      <c r="D484" s="6"/>
      <c r="E484" s="6"/>
      <c r="F484" s="6"/>
      <c r="G484" s="6"/>
      <c r="H484" s="6"/>
      <c r="I484" s="6"/>
      <c r="J484" s="6"/>
      <c r="K484" s="6"/>
      <c r="M484" s="103"/>
      <c r="N484" s="103"/>
      <c r="O484" s="103"/>
      <c r="AH484" s="16"/>
      <c r="AI484"/>
    </row>
    <row r="485" spans="2:35" s="4" customFormat="1" ht="18">
      <c r="B485" s="16"/>
      <c r="D485" s="5"/>
      <c r="E485" s="5"/>
      <c r="F485" s="5"/>
      <c r="G485" s="5"/>
      <c r="H485" s="5"/>
      <c r="I485" s="5"/>
      <c r="J485" s="5"/>
      <c r="K485" s="5"/>
      <c r="M485" s="103"/>
      <c r="N485" s="103"/>
      <c r="O485" s="103"/>
      <c r="AH485" s="16"/>
      <c r="AI485"/>
    </row>
    <row r="486" spans="2:35" s="14" customFormat="1" ht="18">
      <c r="B486" s="16"/>
      <c r="D486" s="15"/>
      <c r="E486" s="15"/>
      <c r="F486" s="15"/>
      <c r="G486" s="15"/>
      <c r="H486" s="15"/>
      <c r="I486" s="15"/>
      <c r="J486" s="15"/>
      <c r="K486" s="15"/>
      <c r="L486" s="15"/>
      <c r="M486" s="101"/>
      <c r="N486" s="102"/>
      <c r="O486" s="101"/>
      <c r="AH486" s="16"/>
      <c r="AI486"/>
    </row>
    <row r="487" spans="4:14" ht="18">
      <c r="D487" s="2"/>
      <c r="E487" s="2"/>
      <c r="F487" s="2"/>
      <c r="G487" s="2"/>
      <c r="H487" s="2"/>
      <c r="I487" s="2"/>
      <c r="J487" s="2"/>
      <c r="K487" s="2"/>
      <c r="L487" s="2"/>
      <c r="N487" s="62"/>
    </row>
    <row r="488" spans="3:12" ht="18">
      <c r="C488" s="12"/>
      <c r="D488" s="13"/>
      <c r="E488" s="13"/>
      <c r="F488" s="13"/>
      <c r="G488" s="13"/>
      <c r="H488" s="13"/>
      <c r="I488" s="13"/>
      <c r="J488" s="13"/>
      <c r="K488" s="13"/>
      <c r="L488" s="13"/>
    </row>
    <row r="489" spans="3:34" ht="18">
      <c r="C489" s="12"/>
      <c r="D489" s="13"/>
      <c r="E489" s="13"/>
      <c r="F489" s="13"/>
      <c r="G489" s="13"/>
      <c r="H489" s="13"/>
      <c r="I489" s="13"/>
      <c r="J489" s="13"/>
      <c r="K489" s="13"/>
      <c r="L489" s="13"/>
      <c r="AH489" s="16"/>
    </row>
    <row r="490" spans="3:35" ht="18">
      <c r="C490" s="11"/>
      <c r="AH490" s="16"/>
      <c r="AI490" s="4"/>
    </row>
    <row r="491" spans="34:35" ht="18">
      <c r="AH491" s="16"/>
      <c r="AI491" s="4"/>
    </row>
    <row r="492" spans="34:35" ht="18">
      <c r="AH492" s="16"/>
      <c r="AI492" s="14"/>
    </row>
    <row r="493" spans="2:35" s="14" customFormat="1" ht="18">
      <c r="B493" s="16"/>
      <c r="D493" s="15"/>
      <c r="E493" s="15"/>
      <c r="F493" s="15"/>
      <c r="G493" s="15"/>
      <c r="H493" s="15"/>
      <c r="I493" s="15"/>
      <c r="J493" s="15"/>
      <c r="K493" s="15"/>
      <c r="L493" s="15"/>
      <c r="M493" s="101"/>
      <c r="N493" s="102"/>
      <c r="O493" s="101"/>
      <c r="AH493" s="16"/>
      <c r="AI493"/>
    </row>
    <row r="494" spans="4:34" ht="18">
      <c r="D494" s="2"/>
      <c r="E494" s="2"/>
      <c r="F494" s="2"/>
      <c r="G494" s="2"/>
      <c r="H494" s="2"/>
      <c r="I494" s="2"/>
      <c r="J494" s="2"/>
      <c r="K494" s="2"/>
      <c r="L494" s="2"/>
      <c r="M494" s="62"/>
      <c r="AH494" s="16"/>
    </row>
    <row r="495" spans="4:34" ht="18">
      <c r="D495" s="2"/>
      <c r="E495" s="2"/>
      <c r="F495" s="2"/>
      <c r="G495" s="2"/>
      <c r="H495" s="2"/>
      <c r="I495" s="2"/>
      <c r="J495" s="2"/>
      <c r="K495" s="2"/>
      <c r="L495" s="2"/>
      <c r="AH495" s="16"/>
    </row>
    <row r="496" spans="2:35" s="4" customFormat="1" ht="18">
      <c r="B496" s="16"/>
      <c r="D496" s="6"/>
      <c r="E496" s="6"/>
      <c r="F496" s="6"/>
      <c r="G496" s="6"/>
      <c r="H496" s="6"/>
      <c r="I496" s="6"/>
      <c r="J496" s="6"/>
      <c r="K496" s="6"/>
      <c r="M496" s="103"/>
      <c r="N496" s="103"/>
      <c r="O496" s="103"/>
      <c r="AH496" s="16"/>
      <c r="AI496"/>
    </row>
    <row r="497" spans="2:35" s="4" customFormat="1" ht="18">
      <c r="B497" s="16"/>
      <c r="D497" s="5"/>
      <c r="E497" s="5"/>
      <c r="F497" s="5"/>
      <c r="G497" s="5"/>
      <c r="H497" s="5"/>
      <c r="I497" s="5"/>
      <c r="J497" s="5"/>
      <c r="K497" s="5"/>
      <c r="M497" s="103"/>
      <c r="N497" s="103"/>
      <c r="O497" s="103"/>
      <c r="AH497" s="16"/>
      <c r="AI497"/>
    </row>
    <row r="498" spans="2:35" s="14" customFormat="1" ht="18">
      <c r="B498" s="16"/>
      <c r="D498" s="15"/>
      <c r="E498" s="15"/>
      <c r="F498" s="15"/>
      <c r="G498" s="15"/>
      <c r="H498" s="15"/>
      <c r="I498" s="15"/>
      <c r="J498" s="15"/>
      <c r="K498" s="15"/>
      <c r="L498" s="15"/>
      <c r="M498" s="101"/>
      <c r="N498" s="102"/>
      <c r="O498" s="101"/>
      <c r="AH498" s="16"/>
      <c r="AI498"/>
    </row>
    <row r="499" spans="4:14" ht="18">
      <c r="D499" s="2"/>
      <c r="E499" s="2"/>
      <c r="F499" s="2"/>
      <c r="G499" s="2"/>
      <c r="H499" s="2"/>
      <c r="I499" s="2"/>
      <c r="J499" s="2"/>
      <c r="K499" s="2"/>
      <c r="L499" s="2"/>
      <c r="N499" s="62"/>
    </row>
    <row r="500" spans="3:34" ht="18">
      <c r="C500" s="12"/>
      <c r="D500" s="13"/>
      <c r="E500" s="13"/>
      <c r="F500" s="13"/>
      <c r="G500" s="13"/>
      <c r="H500" s="13"/>
      <c r="I500" s="13"/>
      <c r="J500" s="13"/>
      <c r="K500" s="13"/>
      <c r="L500" s="13"/>
      <c r="AH500" s="16"/>
    </row>
    <row r="501" spans="3:34" ht="18">
      <c r="C501" s="12"/>
      <c r="D501" s="13"/>
      <c r="E501" s="13"/>
      <c r="F501" s="13"/>
      <c r="G501" s="13"/>
      <c r="H501" s="13"/>
      <c r="I501" s="13"/>
      <c r="J501" s="13"/>
      <c r="K501" s="13"/>
      <c r="L501" s="13"/>
      <c r="AH501" s="16"/>
    </row>
    <row r="502" spans="3:35" ht="18">
      <c r="C502" s="11"/>
      <c r="AH502" s="16"/>
      <c r="AI502" s="4"/>
    </row>
    <row r="503" spans="34:35" ht="18">
      <c r="AH503" s="16"/>
      <c r="AI503" s="4"/>
    </row>
    <row r="504" spans="34:35" ht="18">
      <c r="AH504" s="16"/>
      <c r="AI504" s="14"/>
    </row>
    <row r="505" spans="2:35" s="14" customFormat="1" ht="18">
      <c r="B505" s="16"/>
      <c r="D505" s="15"/>
      <c r="E505" s="15"/>
      <c r="F505" s="15"/>
      <c r="G505" s="15"/>
      <c r="H505" s="15"/>
      <c r="I505" s="15"/>
      <c r="J505" s="15"/>
      <c r="K505" s="15"/>
      <c r="L505" s="15"/>
      <c r="M505" s="101"/>
      <c r="N505" s="102"/>
      <c r="O505" s="101"/>
      <c r="AH505" s="16"/>
      <c r="AI505"/>
    </row>
    <row r="506" spans="4:34" ht="18">
      <c r="D506" s="2"/>
      <c r="E506" s="2"/>
      <c r="F506" s="2"/>
      <c r="G506" s="2"/>
      <c r="H506" s="2"/>
      <c r="I506" s="2"/>
      <c r="J506" s="2"/>
      <c r="K506" s="2"/>
      <c r="L506" s="2"/>
      <c r="M506" s="62"/>
      <c r="AH506" s="16"/>
    </row>
    <row r="507" spans="4:12" ht="18">
      <c r="D507" s="2"/>
      <c r="E507" s="2"/>
      <c r="F507" s="2"/>
      <c r="G507" s="2"/>
      <c r="H507" s="2"/>
      <c r="I507" s="2"/>
      <c r="J507" s="2"/>
      <c r="K507" s="2"/>
      <c r="L507" s="2"/>
    </row>
    <row r="508" spans="2:15" s="4" customFormat="1" ht="18">
      <c r="B508" s="16"/>
      <c r="D508" s="6"/>
      <c r="E508" s="6"/>
      <c r="F508" s="6"/>
      <c r="G508" s="6"/>
      <c r="H508" s="6"/>
      <c r="I508" s="6"/>
      <c r="J508" s="6"/>
      <c r="K508" s="6"/>
      <c r="M508" s="103"/>
      <c r="N508" s="103"/>
      <c r="O508" s="103"/>
    </row>
    <row r="509" spans="2:15" s="4" customFormat="1" ht="18">
      <c r="B509" s="16"/>
      <c r="D509" s="5"/>
      <c r="E509" s="5"/>
      <c r="F509" s="5"/>
      <c r="G509" s="5"/>
      <c r="H509" s="5"/>
      <c r="I509" s="5"/>
      <c r="J509" s="5"/>
      <c r="K509" s="5"/>
      <c r="M509" s="103"/>
      <c r="N509" s="103"/>
      <c r="O509" s="103"/>
    </row>
    <row r="510" spans="2:15" s="14" customFormat="1" ht="18">
      <c r="B510" s="16"/>
      <c r="D510" s="15"/>
      <c r="E510" s="15"/>
      <c r="F510" s="15"/>
      <c r="G510" s="15"/>
      <c r="H510" s="15"/>
      <c r="I510" s="15"/>
      <c r="J510" s="15"/>
      <c r="K510" s="15"/>
      <c r="L510" s="15"/>
      <c r="M510" s="101"/>
      <c r="N510" s="102"/>
      <c r="O510" s="101"/>
    </row>
    <row r="511" spans="4:14" ht="18">
      <c r="D511" s="2"/>
      <c r="E511" s="2"/>
      <c r="F511" s="2"/>
      <c r="G511" s="2"/>
      <c r="H511" s="2"/>
      <c r="I511" s="2"/>
      <c r="J511" s="2"/>
      <c r="K511" s="2"/>
      <c r="L511" s="2"/>
      <c r="N511" s="62"/>
    </row>
    <row r="512" spans="3:12" ht="18">
      <c r="C512" s="12"/>
      <c r="D512" s="13"/>
      <c r="E512" s="13"/>
      <c r="F512" s="13"/>
      <c r="G512" s="13"/>
      <c r="H512" s="13"/>
      <c r="I512" s="13"/>
      <c r="J512" s="13"/>
      <c r="K512" s="13"/>
      <c r="L512" s="13"/>
    </row>
    <row r="513" spans="3:12" ht="18">
      <c r="C513" s="12"/>
      <c r="D513" s="13"/>
      <c r="E513" s="13"/>
      <c r="F513" s="13"/>
      <c r="G513" s="13"/>
      <c r="H513" s="13"/>
      <c r="I513" s="13"/>
      <c r="J513" s="13"/>
      <c r="K513" s="13"/>
      <c r="L513" s="13"/>
    </row>
    <row r="514" ht="18">
      <c r="C514" s="11"/>
    </row>
    <row r="517" spans="2:15" s="14" customFormat="1" ht="18">
      <c r="B517" s="16"/>
      <c r="D517" s="15"/>
      <c r="E517" s="15"/>
      <c r="F517" s="15"/>
      <c r="G517" s="15"/>
      <c r="H517" s="15"/>
      <c r="I517" s="15"/>
      <c r="J517" s="15"/>
      <c r="K517" s="15"/>
      <c r="L517" s="15"/>
      <c r="M517" s="101"/>
      <c r="N517" s="102"/>
      <c r="O517" s="101"/>
    </row>
    <row r="518" spans="4:13" ht="18">
      <c r="D518" s="2"/>
      <c r="E518" s="2"/>
      <c r="F518" s="2"/>
      <c r="G518" s="2"/>
      <c r="H518" s="2"/>
      <c r="I518" s="2"/>
      <c r="J518" s="2"/>
      <c r="K518" s="2"/>
      <c r="L518" s="2"/>
      <c r="M518" s="62"/>
    </row>
    <row r="519" spans="4:12" ht="18">
      <c r="D519" s="2"/>
      <c r="E519" s="2"/>
      <c r="F519" s="2"/>
      <c r="G519" s="2"/>
      <c r="H519" s="2"/>
      <c r="I519" s="2"/>
      <c r="J519" s="2"/>
      <c r="K519" s="2"/>
      <c r="L519" s="2"/>
    </row>
    <row r="520" spans="2:15" s="4" customFormat="1" ht="18">
      <c r="B520" s="16"/>
      <c r="D520" s="6"/>
      <c r="E520" s="6"/>
      <c r="F520" s="6"/>
      <c r="G520" s="6"/>
      <c r="H520" s="6"/>
      <c r="I520" s="6"/>
      <c r="J520" s="6"/>
      <c r="K520" s="6"/>
      <c r="M520" s="103"/>
      <c r="N520" s="103"/>
      <c r="O520" s="103"/>
    </row>
    <row r="521" spans="2:15" s="4" customFormat="1" ht="18">
      <c r="B521" s="16"/>
      <c r="D521" s="5"/>
      <c r="E521" s="5"/>
      <c r="F521" s="5"/>
      <c r="G521" s="5"/>
      <c r="H521" s="5"/>
      <c r="I521" s="5"/>
      <c r="J521" s="5"/>
      <c r="K521" s="5"/>
      <c r="M521" s="103"/>
      <c r="N521" s="103"/>
      <c r="O521" s="103"/>
    </row>
    <row r="522" spans="2:15" s="14" customFormat="1" ht="18">
      <c r="B522" s="16"/>
      <c r="D522" s="15"/>
      <c r="E522" s="15"/>
      <c r="F522" s="15"/>
      <c r="G522" s="15"/>
      <c r="H522" s="15"/>
      <c r="I522" s="15"/>
      <c r="J522" s="15"/>
      <c r="K522" s="15"/>
      <c r="L522" s="15"/>
      <c r="M522" s="101"/>
      <c r="N522" s="102"/>
      <c r="O522" s="101"/>
    </row>
    <row r="523" spans="4:14" ht="18">
      <c r="D523" s="2"/>
      <c r="E523" s="2"/>
      <c r="F523" s="2"/>
      <c r="G523" s="2"/>
      <c r="H523" s="2"/>
      <c r="I523" s="2"/>
      <c r="J523" s="2"/>
      <c r="K523" s="2"/>
      <c r="L523" s="2"/>
      <c r="N523" s="62"/>
    </row>
    <row r="524" spans="3:12" ht="18">
      <c r="C524" s="12"/>
      <c r="D524" s="13"/>
      <c r="E524" s="13"/>
      <c r="F524" s="13"/>
      <c r="G524" s="13"/>
      <c r="H524" s="13"/>
      <c r="I524" s="13"/>
      <c r="J524" s="13"/>
      <c r="K524" s="13"/>
      <c r="L524" s="13"/>
    </row>
    <row r="525" spans="3:12" ht="18">
      <c r="C525" s="12"/>
      <c r="D525" s="13"/>
      <c r="E525" s="13"/>
      <c r="F525" s="13"/>
      <c r="G525" s="13"/>
      <c r="H525" s="13"/>
      <c r="I525" s="13"/>
      <c r="J525" s="13"/>
      <c r="K525" s="13"/>
      <c r="L525" s="13"/>
    </row>
    <row r="526" ht="18">
      <c r="C526" s="11"/>
    </row>
    <row r="529" spans="2:15" s="14" customFormat="1" ht="18">
      <c r="B529" s="16"/>
      <c r="D529" s="15"/>
      <c r="E529" s="15"/>
      <c r="F529" s="15"/>
      <c r="G529" s="15"/>
      <c r="H529" s="15"/>
      <c r="I529" s="15"/>
      <c r="J529" s="15"/>
      <c r="K529" s="15"/>
      <c r="L529" s="15"/>
      <c r="M529" s="101"/>
      <c r="N529" s="102"/>
      <c r="O529" s="101"/>
    </row>
    <row r="530" spans="4:13" ht="18">
      <c r="D530" s="2"/>
      <c r="E530" s="2"/>
      <c r="F530" s="2"/>
      <c r="G530" s="2"/>
      <c r="H530" s="2"/>
      <c r="I530" s="2"/>
      <c r="J530" s="2"/>
      <c r="K530" s="2"/>
      <c r="L530" s="2"/>
      <c r="M530" s="62"/>
    </row>
    <row r="531" spans="4:12" ht="18">
      <c r="D531" s="2"/>
      <c r="E531" s="2"/>
      <c r="F531" s="2"/>
      <c r="G531" s="2"/>
      <c r="H531" s="2"/>
      <c r="I531" s="2"/>
      <c r="J531" s="2"/>
      <c r="K531" s="2"/>
      <c r="L531" s="2"/>
    </row>
    <row r="532" spans="2:15" s="4" customFormat="1" ht="18">
      <c r="B532" s="16"/>
      <c r="D532" s="6"/>
      <c r="E532" s="6"/>
      <c r="F532" s="6"/>
      <c r="G532" s="6"/>
      <c r="H532" s="6"/>
      <c r="I532" s="6"/>
      <c r="J532" s="6"/>
      <c r="K532" s="6"/>
      <c r="M532" s="103"/>
      <c r="N532" s="103"/>
      <c r="O532" s="103"/>
    </row>
    <row r="533" spans="2:15" s="4" customFormat="1" ht="18">
      <c r="B533" s="16"/>
      <c r="D533" s="5"/>
      <c r="E533" s="5"/>
      <c r="F533" s="5"/>
      <c r="G533" s="5"/>
      <c r="H533" s="5"/>
      <c r="I533" s="5"/>
      <c r="J533" s="5"/>
      <c r="K533" s="5"/>
      <c r="M533" s="103"/>
      <c r="N533" s="103"/>
      <c r="O533" s="103"/>
    </row>
    <row r="534" spans="2:15" s="14" customFormat="1" ht="18">
      <c r="B534" s="16"/>
      <c r="D534" s="15"/>
      <c r="E534" s="15"/>
      <c r="F534" s="15"/>
      <c r="G534" s="15"/>
      <c r="H534" s="15"/>
      <c r="I534" s="15"/>
      <c r="J534" s="15"/>
      <c r="K534" s="15"/>
      <c r="L534" s="15"/>
      <c r="M534" s="101"/>
      <c r="N534" s="102"/>
      <c r="O534" s="101"/>
    </row>
    <row r="535" spans="4:14" ht="18">
      <c r="D535" s="2"/>
      <c r="E535" s="2"/>
      <c r="F535" s="2"/>
      <c r="G535" s="2"/>
      <c r="H535" s="2"/>
      <c r="I535" s="2"/>
      <c r="J535" s="2"/>
      <c r="K535" s="2"/>
      <c r="L535" s="2"/>
      <c r="N535" s="62"/>
    </row>
    <row r="536" spans="3:12" ht="18">
      <c r="C536" s="12"/>
      <c r="D536" s="13"/>
      <c r="E536" s="13"/>
      <c r="F536" s="13"/>
      <c r="G536" s="13"/>
      <c r="H536" s="13"/>
      <c r="I536" s="13"/>
      <c r="J536" s="13"/>
      <c r="K536" s="13"/>
      <c r="L536" s="13"/>
    </row>
    <row r="537" spans="3:12" ht="18">
      <c r="C537" s="12"/>
      <c r="D537" s="13"/>
      <c r="E537" s="13"/>
      <c r="F537" s="13"/>
      <c r="G537" s="13"/>
      <c r="H537" s="13"/>
      <c r="I537" s="13"/>
      <c r="J537" s="13"/>
      <c r="K537" s="13"/>
      <c r="L537" s="13"/>
    </row>
    <row r="538" ht="18">
      <c r="C538" s="11"/>
    </row>
    <row r="541" spans="2:15" s="14" customFormat="1" ht="18">
      <c r="B541" s="16"/>
      <c r="D541" s="15"/>
      <c r="E541" s="15"/>
      <c r="F541" s="15"/>
      <c r="G541" s="15"/>
      <c r="H541" s="15"/>
      <c r="I541" s="15"/>
      <c r="J541" s="15"/>
      <c r="K541" s="15"/>
      <c r="L541" s="15"/>
      <c r="M541" s="101"/>
      <c r="N541" s="102"/>
      <c r="O541" s="101"/>
    </row>
    <row r="542" spans="4:13" ht="18">
      <c r="D542" s="2"/>
      <c r="E542" s="2"/>
      <c r="F542" s="2"/>
      <c r="G542" s="2"/>
      <c r="H542" s="2"/>
      <c r="I542" s="2"/>
      <c r="J542" s="2"/>
      <c r="K542" s="2"/>
      <c r="L542" s="2"/>
      <c r="M542" s="62"/>
    </row>
    <row r="543" spans="4:12" ht="18">
      <c r="D543" s="2"/>
      <c r="E543" s="2"/>
      <c r="F543" s="2"/>
      <c r="G543" s="2"/>
      <c r="H543" s="2"/>
      <c r="I543" s="2"/>
      <c r="J543" s="2"/>
      <c r="K543" s="2"/>
      <c r="L543" s="2"/>
    </row>
    <row r="544" spans="2:15" s="4" customFormat="1" ht="18">
      <c r="B544" s="16"/>
      <c r="D544" s="6"/>
      <c r="E544" s="6"/>
      <c r="F544" s="6"/>
      <c r="G544" s="6"/>
      <c r="H544" s="6"/>
      <c r="I544" s="6"/>
      <c r="J544" s="6"/>
      <c r="K544" s="6"/>
      <c r="M544" s="103"/>
      <c r="N544" s="103"/>
      <c r="O544" s="103"/>
    </row>
    <row r="545" spans="2:15" s="4" customFormat="1" ht="18">
      <c r="B545" s="16"/>
      <c r="D545" s="5"/>
      <c r="E545" s="5"/>
      <c r="F545" s="5"/>
      <c r="G545" s="5"/>
      <c r="H545" s="5"/>
      <c r="I545" s="5"/>
      <c r="J545" s="5"/>
      <c r="K545" s="5"/>
      <c r="M545" s="103"/>
      <c r="N545" s="103"/>
      <c r="O545" s="103"/>
    </row>
    <row r="546" spans="2:15" s="14" customFormat="1" ht="18">
      <c r="B546" s="16"/>
      <c r="D546" s="15"/>
      <c r="E546" s="15"/>
      <c r="F546" s="15"/>
      <c r="G546" s="15"/>
      <c r="H546" s="15"/>
      <c r="I546" s="15"/>
      <c r="J546" s="15"/>
      <c r="K546" s="15"/>
      <c r="L546" s="15"/>
      <c r="M546" s="101"/>
      <c r="N546" s="102"/>
      <c r="O546" s="101"/>
    </row>
    <row r="547" spans="4:14" ht="18">
      <c r="D547" s="2"/>
      <c r="E547" s="2"/>
      <c r="F547" s="2"/>
      <c r="G547" s="2"/>
      <c r="H547" s="2"/>
      <c r="I547" s="2"/>
      <c r="J547" s="2"/>
      <c r="K547" s="2"/>
      <c r="L547" s="2"/>
      <c r="N547" s="62"/>
    </row>
    <row r="548" spans="3:12" ht="18">
      <c r="C548" s="12"/>
      <c r="D548" s="13"/>
      <c r="E548" s="13"/>
      <c r="F548" s="13"/>
      <c r="G548" s="13"/>
      <c r="H548" s="13"/>
      <c r="I548" s="13"/>
      <c r="J548" s="13"/>
      <c r="K548" s="13"/>
      <c r="L548" s="13"/>
    </row>
    <row r="549" spans="3:12" ht="18">
      <c r="C549" s="12"/>
      <c r="D549" s="13"/>
      <c r="E549" s="13"/>
      <c r="F549" s="13"/>
      <c r="G549" s="13"/>
      <c r="H549" s="13"/>
      <c r="I549" s="13"/>
      <c r="J549" s="13"/>
      <c r="K549" s="13"/>
      <c r="L549" s="13"/>
    </row>
    <row r="550" ht="18">
      <c r="C550" s="11"/>
    </row>
    <row r="553" spans="2:15" s="14" customFormat="1" ht="18">
      <c r="B553" s="16"/>
      <c r="D553" s="15"/>
      <c r="E553" s="15"/>
      <c r="F553" s="15"/>
      <c r="G553" s="15"/>
      <c r="H553" s="15"/>
      <c r="I553" s="15"/>
      <c r="J553" s="15"/>
      <c r="K553" s="15"/>
      <c r="L553" s="15"/>
      <c r="M553" s="101"/>
      <c r="N553" s="102"/>
      <c r="O553" s="101"/>
    </row>
    <row r="554" spans="4:13" ht="18">
      <c r="D554" s="2"/>
      <c r="E554" s="2"/>
      <c r="F554" s="2"/>
      <c r="G554" s="2"/>
      <c r="H554" s="2"/>
      <c r="I554" s="2"/>
      <c r="J554" s="2"/>
      <c r="K554" s="2"/>
      <c r="L554" s="2"/>
      <c r="M554" s="62"/>
    </row>
    <row r="555" spans="4:12" ht="18">
      <c r="D555" s="2"/>
      <c r="E555" s="2"/>
      <c r="F555" s="2"/>
      <c r="G555" s="2"/>
      <c r="H555" s="2"/>
      <c r="I555" s="2"/>
      <c r="J555" s="2"/>
      <c r="K555" s="2"/>
      <c r="L555" s="2"/>
    </row>
    <row r="556" spans="2:15" s="4" customFormat="1" ht="18">
      <c r="B556" s="16"/>
      <c r="D556" s="6"/>
      <c r="E556" s="6"/>
      <c r="F556" s="6"/>
      <c r="G556" s="6"/>
      <c r="H556" s="6"/>
      <c r="I556" s="6"/>
      <c r="J556" s="6"/>
      <c r="K556" s="6"/>
      <c r="M556" s="103"/>
      <c r="N556" s="103"/>
      <c r="O556" s="103"/>
    </row>
    <row r="557" spans="2:15" s="4" customFormat="1" ht="18">
      <c r="B557" s="16"/>
      <c r="D557" s="5"/>
      <c r="E557" s="5"/>
      <c r="F557" s="5"/>
      <c r="G557" s="5"/>
      <c r="H557" s="5"/>
      <c r="I557" s="5"/>
      <c r="J557" s="5"/>
      <c r="K557" s="5"/>
      <c r="M557" s="103"/>
      <c r="N557" s="103"/>
      <c r="O557" s="103"/>
    </row>
    <row r="558" spans="2:15" s="14" customFormat="1" ht="18">
      <c r="B558" s="16"/>
      <c r="D558" s="15"/>
      <c r="E558" s="15"/>
      <c r="F558" s="15"/>
      <c r="G558" s="15"/>
      <c r="H558" s="15"/>
      <c r="I558" s="15"/>
      <c r="J558" s="15"/>
      <c r="K558" s="15"/>
      <c r="L558" s="15"/>
      <c r="M558" s="101"/>
      <c r="N558" s="102"/>
      <c r="O558" s="101"/>
    </row>
    <row r="559" spans="4:14" ht="18">
      <c r="D559" s="2"/>
      <c r="E559" s="2"/>
      <c r="F559" s="2"/>
      <c r="G559" s="2"/>
      <c r="H559" s="2"/>
      <c r="I559" s="2"/>
      <c r="J559" s="2"/>
      <c r="K559" s="2"/>
      <c r="L559" s="2"/>
      <c r="N559" s="62"/>
    </row>
    <row r="560" spans="3:12" ht="18">
      <c r="C560" s="12"/>
      <c r="D560" s="13"/>
      <c r="E560" s="13"/>
      <c r="F560" s="13"/>
      <c r="G560" s="13"/>
      <c r="H560" s="13"/>
      <c r="I560" s="13"/>
      <c r="J560" s="13"/>
      <c r="K560" s="13"/>
      <c r="L560" s="13"/>
    </row>
    <row r="561" spans="3:12" ht="18">
      <c r="C561" s="12"/>
      <c r="D561" s="13"/>
      <c r="E561" s="13"/>
      <c r="F561" s="13"/>
      <c r="G561" s="13"/>
      <c r="H561" s="13"/>
      <c r="I561" s="13"/>
      <c r="J561" s="13"/>
      <c r="K561" s="13"/>
      <c r="L561" s="13"/>
    </row>
    <row r="562" ht="18">
      <c r="C562" s="11"/>
    </row>
    <row r="565" spans="2:15" s="14" customFormat="1" ht="18">
      <c r="B565" s="16"/>
      <c r="D565" s="15"/>
      <c r="E565" s="15"/>
      <c r="F565" s="15"/>
      <c r="G565" s="15"/>
      <c r="H565" s="15"/>
      <c r="I565" s="15"/>
      <c r="J565" s="15"/>
      <c r="K565" s="15"/>
      <c r="L565" s="15"/>
      <c r="M565" s="101"/>
      <c r="N565" s="102"/>
      <c r="O565" s="101"/>
    </row>
    <row r="566" spans="4:13" ht="18">
      <c r="D566" s="2"/>
      <c r="E566" s="2"/>
      <c r="F566" s="2"/>
      <c r="G566" s="2"/>
      <c r="H566" s="2"/>
      <c r="I566" s="2"/>
      <c r="J566" s="2"/>
      <c r="K566" s="2"/>
      <c r="L566" s="2"/>
      <c r="M566" s="62"/>
    </row>
    <row r="567" spans="4:12" ht="18">
      <c r="D567" s="2"/>
      <c r="E567" s="2"/>
      <c r="F567" s="2"/>
      <c r="G567" s="2"/>
      <c r="H567" s="2"/>
      <c r="I567" s="2"/>
      <c r="J567" s="2"/>
      <c r="K567" s="2"/>
      <c r="L567" s="2"/>
    </row>
    <row r="568" spans="2:15" s="4" customFormat="1" ht="18">
      <c r="B568" s="16"/>
      <c r="D568" s="6"/>
      <c r="E568" s="6"/>
      <c r="F568" s="6"/>
      <c r="G568" s="6"/>
      <c r="H568" s="6"/>
      <c r="I568" s="6"/>
      <c r="J568" s="6"/>
      <c r="K568" s="6"/>
      <c r="M568" s="103"/>
      <c r="N568" s="103"/>
      <c r="O568" s="103"/>
    </row>
    <row r="569" spans="2:15" s="4" customFormat="1" ht="18">
      <c r="B569" s="16"/>
      <c r="D569" s="5"/>
      <c r="E569" s="5"/>
      <c r="F569" s="5"/>
      <c r="G569" s="5"/>
      <c r="H569" s="5"/>
      <c r="I569" s="5"/>
      <c r="J569" s="5"/>
      <c r="K569" s="5"/>
      <c r="M569" s="103"/>
      <c r="N569" s="103"/>
      <c r="O569" s="103"/>
    </row>
    <row r="570" spans="2:15" s="14" customFormat="1" ht="18">
      <c r="B570" s="16"/>
      <c r="D570" s="15"/>
      <c r="E570" s="15"/>
      <c r="F570" s="15"/>
      <c r="G570" s="15"/>
      <c r="H570" s="15"/>
      <c r="I570" s="15"/>
      <c r="J570" s="15"/>
      <c r="K570" s="15"/>
      <c r="L570" s="15"/>
      <c r="M570" s="101"/>
      <c r="N570" s="102"/>
      <c r="O570" s="101"/>
    </row>
    <row r="571" spans="4:14" ht="18">
      <c r="D571" s="2"/>
      <c r="E571" s="2"/>
      <c r="F571" s="2"/>
      <c r="G571" s="2"/>
      <c r="H571" s="2"/>
      <c r="I571" s="2"/>
      <c r="J571" s="2"/>
      <c r="K571" s="2"/>
      <c r="L571" s="2"/>
      <c r="N571" s="62"/>
    </row>
    <row r="572" spans="3:12" ht="18">
      <c r="C572" s="12"/>
      <c r="D572" s="13"/>
      <c r="E572" s="13"/>
      <c r="F572" s="13"/>
      <c r="G572" s="13"/>
      <c r="H572" s="13"/>
      <c r="I572" s="13"/>
      <c r="J572" s="13"/>
      <c r="K572" s="13"/>
      <c r="L572" s="13"/>
    </row>
    <row r="573" spans="3:12" ht="18">
      <c r="C573" s="12"/>
      <c r="D573" s="13"/>
      <c r="E573" s="13"/>
      <c r="F573" s="13"/>
      <c r="G573" s="13"/>
      <c r="H573" s="13"/>
      <c r="I573" s="13"/>
      <c r="J573" s="13"/>
      <c r="K573" s="13"/>
      <c r="L573" s="13"/>
    </row>
    <row r="574" ht="18">
      <c r="C574" s="11"/>
    </row>
  </sheetData>
  <hyperlinks>
    <hyperlink ref="B322" location="'E_URBAN _TELC03b'!A1" display="'E_URBAN _TELC03b'!A1"/>
    <hyperlink ref="B280" location="A_Summary_LC_Balance!A1" display="A_Summary_LC_Balance!A1"/>
    <hyperlink ref="C317" location="'4-Semi-detailed_Balance'!A1" display="Semi-detailed_Balance"/>
    <hyperlink ref="D317" location="'3-Detailed_ Balance'!A1" display="Detailed Balance"/>
    <hyperlink ref="G317" location="'PIVOT_C-Matrix'!A1" display="Matrix of land cover change (CLC level 3)"/>
    <hyperlink ref="B350" location="F_AGRI_IRENA_12!A1" display="F_AGRI_IRENA_12!A1"/>
    <hyperlink ref="B382" location="G1_AGRI_IRENA_24a!A1" display="G1_AGRI_IRENA_24a!A1"/>
    <hyperlink ref="B439:C439" location="'10-FOREST'!A1" display="NET FORMATION OF FOREST AND WOODLAND"/>
    <hyperlink ref="B468" location="'I_DRY_SEMI_NATURAL '!A1" display="'I_DRY_SEMI_NATURAL '!A1"/>
    <hyperlink ref="B498" location="'12-WETLAND_WATER'!A1" display="'12-WETLAND_WATER'!A1"/>
    <hyperlink ref="B410:C410" location="G2_AGRI_IRENA_24b_NEW!A1" display="=G2_AGRI_IRENA_24b_NEW!c8"/>
    <hyperlink ref="B280:D280" location="'5-Summary_Balance'!A1" display="'5-Summary_Balance'!A1"/>
    <hyperlink ref="B322:E322" location="'6-URBAN _TELC03b'!A1" display="'6-URBAN _TELC03b'!A1"/>
    <hyperlink ref="B350:F350" location="'7-AGRI_IRENA_12'!A1" display="'7-AGRI_IRENA_12'!A1"/>
    <hyperlink ref="B382:F382" location="'8-AGRI_IRENA_24a'!A1" display="'8-AGRI_IRENA_24a'!A1"/>
    <hyperlink ref="B410:F410" location="'9-AGRI_IRENA_24b'!A1" display="'9-AGRI_IRENA_24b'!A1"/>
    <hyperlink ref="B468:D468" location="'11-DRY_SEMI_NATURAL '!A1" display="'11-DRY_SEMI_NATURAL '!A1"/>
    <hyperlink ref="B439:D439" location="'10-FOREST '!A1" display="NET FORMATION OF FOREST AND WOODLAND"/>
  </hyperlinks>
  <printOptions/>
  <pageMargins left="0.75" right="0.75" top="0.45" bottom="0.6" header="0.32" footer="0.5"/>
  <pageSetup horizontalDpi="600" verticalDpi="600" orientation="landscape" paperSize="9" scale="62" r:id="rId2"/>
  <rowBreaks count="2" manualBreakCount="2">
    <brk id="52" max="14" man="1"/>
    <brk id="100" max="14" man="1"/>
  </rowBreaks>
  <drawing r:id="rId1"/>
</worksheet>
</file>

<file path=xl/worksheets/sheet3.xml><?xml version="1.0" encoding="utf-8"?>
<worksheet xmlns="http://schemas.openxmlformats.org/spreadsheetml/2006/main" xmlns:r="http://schemas.openxmlformats.org/officeDocument/2006/relationships">
  <dimension ref="A1:AA189"/>
  <sheetViews>
    <sheetView showZeros="0" zoomScale="75" zoomScaleNormal="75" workbookViewId="0" topLeftCell="A1">
      <pane xSplit="3" ySplit="4" topLeftCell="D122" activePane="bottomRight" state="frozen"/>
      <selection pane="topLeft" activeCell="A1" sqref="A1"/>
      <selection pane="topRight" activeCell="D1" sqref="D1"/>
      <selection pane="bottomLeft" activeCell="A7" sqref="A7"/>
      <selection pane="bottomRight" activeCell="G159" sqref="G159"/>
    </sheetView>
  </sheetViews>
  <sheetFormatPr defaultColWidth="9.140625" defaultRowHeight="12.75"/>
  <cols>
    <col min="1" max="1" width="4.57421875" style="0" bestFit="1" customWidth="1"/>
    <col min="2" max="2" width="4.8515625" style="0" customWidth="1"/>
    <col min="3" max="3" width="46.421875" style="0" customWidth="1"/>
    <col min="4" max="4" width="9.421875" style="0" bestFit="1" customWidth="1"/>
    <col min="5" max="5" width="11.140625" style="0" customWidth="1"/>
    <col min="6" max="6" width="9.421875" style="0" bestFit="1" customWidth="1"/>
    <col min="7" max="7" width="12.00390625" style="0" customWidth="1"/>
    <col min="8" max="8" width="7.00390625" style="0" customWidth="1"/>
    <col min="9" max="9" width="9.421875" style="0" bestFit="1" customWidth="1"/>
    <col min="10" max="10" width="10.57421875" style="0" customWidth="1"/>
    <col min="11" max="11" width="11.00390625" style="0" customWidth="1"/>
    <col min="12" max="12" width="9.57421875" style="0" customWidth="1"/>
    <col min="13" max="13" width="8.421875" style="0" customWidth="1"/>
    <col min="14" max="14" width="9.28125" style="0" customWidth="1"/>
    <col min="15" max="15" width="11.140625" style="0" customWidth="1"/>
    <col min="16" max="16" width="57.57421875" style="26" customWidth="1"/>
    <col min="17" max="18" width="8.28125" style="0" bestFit="1" customWidth="1"/>
    <col min="19" max="19" width="6.8515625" style="0" bestFit="1" customWidth="1"/>
    <col min="20" max="20" width="8.421875" style="0" bestFit="1" customWidth="1"/>
    <col min="21" max="21" width="7.421875" style="0" bestFit="1" customWidth="1"/>
    <col min="22" max="23" width="6.28125" style="0" bestFit="1" customWidth="1"/>
    <col min="24" max="24" width="8.28125" style="0" bestFit="1" customWidth="1"/>
    <col min="25" max="25" width="8.8515625" style="0" bestFit="1" customWidth="1"/>
  </cols>
  <sheetData>
    <row r="1" ht="15.75">
      <c r="A1" s="14" t="s">
        <v>101</v>
      </c>
    </row>
    <row r="2" spans="1:16" ht="18">
      <c r="A2" s="44" t="str">
        <f>Intro!A3</f>
        <v>rev. July 2006 - G Hazeu, F Paramo &amp; J-L Weber</v>
      </c>
      <c r="B2" s="16"/>
      <c r="D2" t="str">
        <f>Intro!G3</f>
        <v>(Source: EEA)</v>
      </c>
      <c r="N2" s="61"/>
      <c r="O2" s="61"/>
      <c r="P2" s="61"/>
    </row>
    <row r="3" spans="13:24" s="3" customFormat="1" ht="12.75">
      <c r="M3"/>
      <c r="N3"/>
      <c r="O3"/>
      <c r="Q3" s="25" t="s">
        <v>1</v>
      </c>
      <c r="R3" s="25" t="s">
        <v>2</v>
      </c>
      <c r="S3" s="25" t="s">
        <v>3</v>
      </c>
      <c r="T3" s="25" t="s">
        <v>4</v>
      </c>
      <c r="U3" s="25" t="s">
        <v>5</v>
      </c>
      <c r="V3" s="25">
        <v>4</v>
      </c>
      <c r="W3" s="25">
        <v>5</v>
      </c>
      <c r="X3"/>
    </row>
    <row r="4" spans="1:25" ht="159.75">
      <c r="A4" s="75" t="s">
        <v>88</v>
      </c>
      <c r="B4" s="75" t="s">
        <v>92</v>
      </c>
      <c r="C4" s="76" t="s">
        <v>91</v>
      </c>
      <c r="D4" s="77" t="s">
        <v>89</v>
      </c>
      <c r="E4" s="77"/>
      <c r="F4" s="77" t="s">
        <v>120</v>
      </c>
      <c r="G4" s="77" t="s">
        <v>90</v>
      </c>
      <c r="H4" s="3"/>
      <c r="I4" s="3" t="s">
        <v>121</v>
      </c>
      <c r="J4" s="3" t="s">
        <v>93</v>
      </c>
      <c r="K4" s="63" t="s">
        <v>95</v>
      </c>
      <c r="L4" s="3" t="s">
        <v>96</v>
      </c>
      <c r="M4" s="64" t="s">
        <v>85</v>
      </c>
      <c r="N4" s="64" t="s">
        <v>84</v>
      </c>
      <c r="O4" s="3" t="s">
        <v>86</v>
      </c>
      <c r="P4" s="27" t="s">
        <v>97</v>
      </c>
      <c r="Q4" s="110" t="s">
        <v>7</v>
      </c>
      <c r="R4" s="110" t="s">
        <v>8</v>
      </c>
      <c r="S4" s="110" t="s">
        <v>9</v>
      </c>
      <c r="T4" s="110" t="s">
        <v>10</v>
      </c>
      <c r="U4" s="110" t="s">
        <v>11</v>
      </c>
      <c r="V4" s="110" t="s">
        <v>12</v>
      </c>
      <c r="W4" s="110" t="s">
        <v>13</v>
      </c>
      <c r="X4" s="111" t="s">
        <v>64</v>
      </c>
      <c r="Y4" s="111" t="s">
        <v>98</v>
      </c>
    </row>
    <row r="5" spans="13:16" s="4" customFormat="1" ht="12.75">
      <c r="M5"/>
      <c r="N5"/>
      <c r="O5"/>
      <c r="P5" s="32"/>
    </row>
    <row r="6" spans="1:25" s="47" customFormat="1" ht="18">
      <c r="A6" s="81">
        <v>15</v>
      </c>
      <c r="B6" s="87" t="s">
        <v>113</v>
      </c>
      <c r="C6" s="47" t="s">
        <v>45</v>
      </c>
      <c r="D6" s="52">
        <v>7656</v>
      </c>
      <c r="E6" s="47" t="s">
        <v>44</v>
      </c>
      <c r="F6" s="52">
        <f>D6/D$10%</f>
        <v>64.23357664233576</v>
      </c>
      <c r="G6" s="52">
        <f>D6/A6</f>
        <v>510.4</v>
      </c>
      <c r="H6" s="47" t="s">
        <v>46</v>
      </c>
      <c r="I6" s="59"/>
      <c r="J6" s="54">
        <f>+(G6/G$152)*100</f>
        <v>1.0238454077126762</v>
      </c>
      <c r="K6" s="54"/>
      <c r="L6" s="56">
        <f>G6/K11%</f>
        <v>0.00606296239145854</v>
      </c>
      <c r="O6" s="54">
        <f>L6/N11%</f>
        <v>20.05343391482005</v>
      </c>
      <c r="P6" s="88" t="s">
        <v>76</v>
      </c>
      <c r="Q6" s="52">
        <v>6338</v>
      </c>
      <c r="R6" s="52">
        <v>3971</v>
      </c>
      <c r="S6" s="52">
        <v>1372</v>
      </c>
      <c r="T6" s="52">
        <v>220</v>
      </c>
      <c r="U6" s="52">
        <v>0</v>
      </c>
      <c r="V6" s="52">
        <v>18</v>
      </c>
      <c r="W6" s="52">
        <v>0</v>
      </c>
      <c r="X6" s="52">
        <v>11882</v>
      </c>
      <c r="Y6" s="59">
        <f>X6/A6</f>
        <v>792.1333333333333</v>
      </c>
    </row>
    <row r="7" spans="1:25" s="47" customFormat="1" ht="18">
      <c r="A7" s="81">
        <v>15</v>
      </c>
      <c r="B7" s="87"/>
      <c r="C7" s="47" t="s">
        <v>47</v>
      </c>
      <c r="D7" s="52">
        <v>1385</v>
      </c>
      <c r="E7" s="47" t="s">
        <v>44</v>
      </c>
      <c r="F7" s="52">
        <f>D7/D$10%</f>
        <v>11.620102357580334</v>
      </c>
      <c r="G7" s="52">
        <f>D7/A7</f>
        <v>92.33333333333333</v>
      </c>
      <c r="H7" s="47" t="s">
        <v>46</v>
      </c>
      <c r="I7" s="59"/>
      <c r="J7" s="54">
        <f>+(G7/G$153)*100</f>
        <v>0.30920325740638294</v>
      </c>
      <c r="K7" s="54"/>
      <c r="L7" s="56">
        <f>G7/K11%</f>
        <v>0.0010968133375352765</v>
      </c>
      <c r="O7" s="54">
        <f>L7/N11%</f>
        <v>3.627743726753627</v>
      </c>
      <c r="P7" s="88"/>
      <c r="Q7" s="52"/>
      <c r="R7" s="52"/>
      <c r="S7" s="52"/>
      <c r="T7" s="52"/>
      <c r="U7" s="52"/>
      <c r="V7" s="52"/>
      <c r="W7" s="52"/>
      <c r="X7" s="52"/>
      <c r="Y7" s="59"/>
    </row>
    <row r="8" spans="1:25" s="47" customFormat="1" ht="18">
      <c r="A8" s="81">
        <v>15</v>
      </c>
      <c r="B8" s="87"/>
      <c r="C8" s="47" t="s">
        <v>48</v>
      </c>
      <c r="D8" s="52">
        <v>472</v>
      </c>
      <c r="E8" s="47" t="s">
        <v>44</v>
      </c>
      <c r="F8" s="52">
        <f>D8/D$10%</f>
        <v>3.9600637637385687</v>
      </c>
      <c r="G8" s="52">
        <f>D8/A8</f>
        <v>31.466666666666665</v>
      </c>
      <c r="H8" s="47" t="s">
        <v>46</v>
      </c>
      <c r="I8" s="59"/>
      <c r="J8" s="54">
        <f>+(G8/G$154)*100</f>
        <v>1.0157123677976296</v>
      </c>
      <c r="K8" s="54"/>
      <c r="L8" s="56">
        <f>G8/K11%</f>
        <v>0.0003737876500481231</v>
      </c>
      <c r="N8" s="89"/>
      <c r="O8" s="54">
        <f>L8/N11%</f>
        <v>1.236314107601236</v>
      </c>
      <c r="P8" s="88"/>
      <c r="Q8" s="53">
        <v>0.035328253712379076</v>
      </c>
      <c r="R8" s="53">
        <v>0.016802758004952817</v>
      </c>
      <c r="S8" s="53">
        <v>0.002420795693665596</v>
      </c>
      <c r="T8" s="53">
        <v>0.0017975596493614782</v>
      </c>
      <c r="U8" s="53">
        <v>0</v>
      </c>
      <c r="V8" s="53">
        <v>0.0017895757214227126</v>
      </c>
      <c r="W8" s="53">
        <v>0</v>
      </c>
      <c r="X8" s="53">
        <v>0.009409628936169066</v>
      </c>
      <c r="Y8" s="59"/>
    </row>
    <row r="9" spans="1:25" s="47" customFormat="1" ht="15.75">
      <c r="A9" s="81">
        <v>15</v>
      </c>
      <c r="C9" s="47" t="s">
        <v>49</v>
      </c>
      <c r="D9" s="52">
        <v>2406</v>
      </c>
      <c r="E9" s="47" t="s">
        <v>44</v>
      </c>
      <c r="F9" s="52">
        <f>D9/D$10%</f>
        <v>20.18625723634533</v>
      </c>
      <c r="G9" s="52">
        <f>D9/A9</f>
        <v>160.4</v>
      </c>
      <c r="H9" s="47" t="s">
        <v>46</v>
      </c>
      <c r="I9" s="59"/>
      <c r="J9" s="54">
        <f>+(G9/G$155)*100</f>
        <v>1.1630471593531022</v>
      </c>
      <c r="K9" s="54"/>
      <c r="L9" s="56">
        <f>G9/K11%</f>
        <v>0.00190536670766056</v>
      </c>
      <c r="N9" s="90"/>
      <c r="O9" s="54">
        <f>L9/N11%</f>
        <v>6.302058777306302</v>
      </c>
      <c r="P9" s="88" t="s">
        <v>50</v>
      </c>
      <c r="Q9" s="54">
        <f aca="true" t="shared" si="0" ref="Q9:X9">Q8*10/$A11</f>
        <v>0.02355216914158605</v>
      </c>
      <c r="R9" s="54">
        <f t="shared" si="0"/>
        <v>0.011201838669968545</v>
      </c>
      <c r="S9" s="54">
        <f t="shared" si="0"/>
        <v>0.0016138637957770644</v>
      </c>
      <c r="T9" s="54">
        <f t="shared" si="0"/>
        <v>0.0011983730995743188</v>
      </c>
      <c r="U9" s="54">
        <f t="shared" si="0"/>
        <v>0</v>
      </c>
      <c r="V9" s="54">
        <f t="shared" si="0"/>
        <v>0.0011930504809484752</v>
      </c>
      <c r="W9" s="54">
        <f t="shared" si="0"/>
        <v>0</v>
      </c>
      <c r="X9" s="54">
        <f t="shared" si="0"/>
        <v>0.006273085957446043</v>
      </c>
      <c r="Y9" s="59"/>
    </row>
    <row r="10" spans="1:25" s="47" customFormat="1" ht="18">
      <c r="A10" s="81">
        <v>15</v>
      </c>
      <c r="B10" s="87"/>
      <c r="C10" s="47" t="s">
        <v>119</v>
      </c>
      <c r="D10" s="52">
        <f>SUM(D6:D9)</f>
        <v>11919</v>
      </c>
      <c r="E10" s="47" t="s">
        <v>44</v>
      </c>
      <c r="F10" s="52">
        <f>D10/D$10%</f>
        <v>100</v>
      </c>
      <c r="G10" s="52">
        <f>SUM(G6:G9)</f>
        <v>794.6</v>
      </c>
      <c r="H10" s="47" t="s">
        <v>46</v>
      </c>
      <c r="I10" s="59">
        <f>D10/K10%</f>
        <v>3.500152704036085</v>
      </c>
      <c r="J10" s="54">
        <f>+(G10/G$156)*100</f>
        <v>0.822547541340677</v>
      </c>
      <c r="K10" s="52">
        <f>+form_conso!D7</f>
        <v>340528</v>
      </c>
      <c r="L10" s="56">
        <f>G10/K11%</f>
        <v>0.009438930086702501</v>
      </c>
      <c r="N10" s="91"/>
      <c r="O10" s="54">
        <f>L10/N11%</f>
        <v>31.21955052648122</v>
      </c>
      <c r="P10" s="88" t="s">
        <v>51</v>
      </c>
      <c r="Q10" s="52">
        <v>53.34118835212927</v>
      </c>
      <c r="R10" s="52">
        <v>33.42029961285979</v>
      </c>
      <c r="S10" s="52">
        <v>11.546877630028616</v>
      </c>
      <c r="T10" s="52">
        <v>1.851540144756775</v>
      </c>
      <c r="U10" s="52">
        <v>0.1514896482073725</v>
      </c>
      <c r="V10" s="52">
        <v>0</v>
      </c>
      <c r="W10" s="52">
        <v>0</v>
      </c>
      <c r="X10" s="52">
        <v>100</v>
      </c>
      <c r="Y10" s="59"/>
    </row>
    <row r="11" spans="1:27" s="47" customFormat="1" ht="18">
      <c r="A11" s="81">
        <v>15</v>
      </c>
      <c r="B11" s="87"/>
      <c r="C11" s="47" t="s">
        <v>94</v>
      </c>
      <c r="D11" s="52"/>
      <c r="F11" s="52"/>
      <c r="K11" s="52">
        <f>+form_conso!L7</f>
        <v>8418327</v>
      </c>
      <c r="L11" s="52"/>
      <c r="M11" s="54">
        <v>0.45351053718868367</v>
      </c>
      <c r="N11" s="54">
        <f>M11/A11</f>
        <v>0.03023403581257891</v>
      </c>
      <c r="O11" s="54"/>
      <c r="P11" s="88"/>
      <c r="Y11" s="59"/>
      <c r="AA11" s="47">
        <v>0</v>
      </c>
    </row>
    <row r="12" spans="1:25" ht="18">
      <c r="A12" s="66">
        <v>10</v>
      </c>
      <c r="B12" s="67" t="s">
        <v>22</v>
      </c>
      <c r="C12" s="28" t="s">
        <v>45</v>
      </c>
      <c r="D12" s="31">
        <v>6814.572129999999</v>
      </c>
      <c r="E12" s="28" t="s">
        <v>44</v>
      </c>
      <c r="F12" s="31">
        <f>D12/D$16%</f>
        <v>34.13979472185412</v>
      </c>
      <c r="G12" s="31">
        <f>D12/A12</f>
        <v>681.4572129999999</v>
      </c>
      <c r="H12" s="28" t="s">
        <v>46</v>
      </c>
      <c r="I12" s="48"/>
      <c r="J12" s="29">
        <f>+(G12/G$152)*100</f>
        <v>1.3669804821370082</v>
      </c>
      <c r="K12" s="29"/>
      <c r="L12" s="55">
        <f>G12/K17%</f>
        <v>0.02221756697790769</v>
      </c>
      <c r="M12" s="28"/>
      <c r="N12" s="28"/>
      <c r="O12" s="29">
        <f>L12/N17%</f>
        <v>11.443573173231087</v>
      </c>
      <c r="P12" s="30" t="s">
        <v>76</v>
      </c>
      <c r="Q12" s="31">
        <v>6212.67066</v>
      </c>
      <c r="R12" s="31">
        <v>10392.398409999996</v>
      </c>
      <c r="S12" s="31">
        <v>1537.32189</v>
      </c>
      <c r="T12" s="31">
        <v>1605.25807</v>
      </c>
      <c r="U12" s="31">
        <v>0</v>
      </c>
      <c r="V12" s="31">
        <v>61.85165</v>
      </c>
      <c r="W12" s="31">
        <v>151.28756</v>
      </c>
      <c r="X12" s="31">
        <v>19960.78824</v>
      </c>
      <c r="Y12" s="48">
        <f>X12/A12</f>
        <v>1996.0788240000002</v>
      </c>
    </row>
    <row r="13" spans="1:25" ht="18">
      <c r="A13" s="66">
        <v>10</v>
      </c>
      <c r="B13" s="67"/>
      <c r="C13" s="28" t="s">
        <v>47</v>
      </c>
      <c r="D13" s="31">
        <v>9640.68179</v>
      </c>
      <c r="E13" s="28" t="s">
        <v>44</v>
      </c>
      <c r="F13" s="31">
        <f>D13/D$16%</f>
        <v>48.298101628475564</v>
      </c>
      <c r="G13" s="31">
        <f>D13/A13</f>
        <v>964.0681790000001</v>
      </c>
      <c r="H13" s="28" t="s">
        <v>46</v>
      </c>
      <c r="I13" s="48"/>
      <c r="J13" s="29">
        <f>+(G13/G$153)*100</f>
        <v>3.2284442741007933</v>
      </c>
      <c r="K13" s="29"/>
      <c r="L13" s="55">
        <f>G13/K17%</f>
        <v>0.03143153954436462</v>
      </c>
      <c r="M13" s="28"/>
      <c r="N13" s="28"/>
      <c r="O13" s="29">
        <f>L13/N17%</f>
        <v>16.189401975513533</v>
      </c>
      <c r="P13" s="30"/>
      <c r="Q13" s="31"/>
      <c r="R13" s="31"/>
      <c r="S13" s="31"/>
      <c r="T13" s="31"/>
      <c r="U13" s="31"/>
      <c r="V13" s="31"/>
      <c r="W13" s="31"/>
      <c r="X13" s="31"/>
      <c r="Y13" s="48"/>
    </row>
    <row r="14" spans="1:25" ht="18">
      <c r="A14" s="66">
        <v>10</v>
      </c>
      <c r="B14" s="67"/>
      <c r="C14" s="28" t="s">
        <v>48</v>
      </c>
      <c r="D14" s="31">
        <v>1798.2456600000003</v>
      </c>
      <c r="E14" s="28" t="s">
        <v>44</v>
      </c>
      <c r="F14" s="31">
        <f>D14/D$16%</f>
        <v>9.008891023634245</v>
      </c>
      <c r="G14" s="31">
        <f>D14/A14</f>
        <v>179.82456600000003</v>
      </c>
      <c r="H14" s="28" t="s">
        <v>46</v>
      </c>
      <c r="I14" s="48"/>
      <c r="J14" s="29">
        <f>+(G14/G$154)*100</f>
        <v>5.804556219916561</v>
      </c>
      <c r="K14" s="29"/>
      <c r="L14" s="55">
        <f>G14/K17%</f>
        <v>0.005862824933336178</v>
      </c>
      <c r="M14" s="68"/>
      <c r="N14" s="68"/>
      <c r="O14" s="29">
        <f>L14/N17%</f>
        <v>3.0197575726086323</v>
      </c>
      <c r="P14" s="30"/>
      <c r="Q14" s="50">
        <v>0.0911939507645603</v>
      </c>
      <c r="R14" s="50">
        <v>0.09489007143827187</v>
      </c>
      <c r="S14" s="50">
        <v>0.024648116672717477</v>
      </c>
      <c r="T14" s="50">
        <v>0.8599365328619596</v>
      </c>
      <c r="U14" s="50">
        <v>0</v>
      </c>
      <c r="V14" s="50">
        <v>0.020499644712685255</v>
      </c>
      <c r="W14" s="50">
        <v>0.05014160866280938</v>
      </c>
      <c r="X14" s="50">
        <v>0.06507820904876566</v>
      </c>
      <c r="Y14" s="48"/>
    </row>
    <row r="15" spans="1:25" ht="18">
      <c r="A15" s="66">
        <v>10</v>
      </c>
      <c r="B15" s="67"/>
      <c r="C15" s="28" t="s">
        <v>49</v>
      </c>
      <c r="D15" s="31">
        <v>1707.2886600000002</v>
      </c>
      <c r="E15" s="28" t="s">
        <v>44</v>
      </c>
      <c r="F15" s="31">
        <f>D15/D$16%</f>
        <v>8.553212626036055</v>
      </c>
      <c r="G15" s="31">
        <f>D15/A15</f>
        <v>170.728866</v>
      </c>
      <c r="H15" s="28" t="s">
        <v>46</v>
      </c>
      <c r="I15" s="48"/>
      <c r="J15" s="29">
        <f>+(G15/G$155)*100</f>
        <v>1.2379409140952395</v>
      </c>
      <c r="K15" s="29"/>
      <c r="L15" s="55">
        <f>G15/K17%</f>
        <v>0.005566277593157162</v>
      </c>
      <c r="M15" s="92"/>
      <c r="N15" s="92"/>
      <c r="O15" s="29">
        <f>L15/N17%</f>
        <v>2.867015321846429</v>
      </c>
      <c r="P15" s="30" t="s">
        <v>50</v>
      </c>
      <c r="Q15" s="29">
        <f>Q14*10/A17</f>
        <v>0.0911939507645603</v>
      </c>
      <c r="R15" s="29">
        <f>R14*10/A17</f>
        <v>0.09489007143827187</v>
      </c>
      <c r="S15" s="29">
        <f>S14*10/A17</f>
        <v>0.024648116672717477</v>
      </c>
      <c r="T15" s="29">
        <f>T14*10/A17</f>
        <v>0.8599365328619596</v>
      </c>
      <c r="U15" s="29">
        <f>U14*10/A17</f>
        <v>0</v>
      </c>
      <c r="V15" s="29">
        <f>V14*10/A17</f>
        <v>0.020499644712685255</v>
      </c>
      <c r="W15" s="29">
        <f>W14*10/A17</f>
        <v>0.05014160866280938</v>
      </c>
      <c r="X15" s="29">
        <f>X14*10/A17</f>
        <v>0.06507820904876566</v>
      </c>
      <c r="Y15" s="48"/>
    </row>
    <row r="16" spans="1:25" ht="18">
      <c r="A16" s="66">
        <v>10</v>
      </c>
      <c r="B16" s="67"/>
      <c r="C16" s="28" t="s">
        <v>119</v>
      </c>
      <c r="D16" s="31">
        <f>SUM(D12:D15)</f>
        <v>19960.78824</v>
      </c>
      <c r="E16" s="28" t="s">
        <v>44</v>
      </c>
      <c r="F16" s="31">
        <f>D16/D$16%</f>
        <v>100</v>
      </c>
      <c r="G16" s="31">
        <f>SUM(G12:G15)</f>
        <v>1996.078824</v>
      </c>
      <c r="H16" s="28" t="s">
        <v>46</v>
      </c>
      <c r="I16" s="48">
        <f>D16/K16%</f>
        <v>3.2964856726150145</v>
      </c>
      <c r="J16" s="29">
        <f>+(G16/G$156)*100</f>
        <v>2.066284582183979</v>
      </c>
      <c r="K16" s="31">
        <f>+form_conso!D19</f>
        <v>605517.2150700003</v>
      </c>
      <c r="L16" s="55">
        <f>G16/K17%</f>
        <v>0.06507820904876564</v>
      </c>
      <c r="M16" s="93"/>
      <c r="N16" s="93"/>
      <c r="O16" s="29">
        <f>L16/N17%</f>
        <v>33.51974804319968</v>
      </c>
      <c r="P16" s="30" t="s">
        <v>51</v>
      </c>
      <c r="Q16" s="31">
        <v>31.124375376871384</v>
      </c>
      <c r="R16" s="31">
        <v>52.06406823741744</v>
      </c>
      <c r="S16" s="31">
        <v>7.701709328889708</v>
      </c>
      <c r="T16" s="31">
        <v>8.042057511452263</v>
      </c>
      <c r="U16" s="31">
        <v>0.3098657691085249</v>
      </c>
      <c r="V16" s="31">
        <v>0.7579237762606513</v>
      </c>
      <c r="W16" s="31">
        <v>0.7579237762606513</v>
      </c>
      <c r="X16" s="31">
        <v>100</v>
      </c>
      <c r="Y16" s="48"/>
    </row>
    <row r="17" spans="1:27" ht="18">
      <c r="A17" s="66">
        <v>10</v>
      </c>
      <c r="B17" s="67"/>
      <c r="C17" s="28" t="s">
        <v>94</v>
      </c>
      <c r="D17" s="31"/>
      <c r="E17" s="28"/>
      <c r="F17" s="31"/>
      <c r="G17" s="28"/>
      <c r="H17" s="28"/>
      <c r="I17" s="28"/>
      <c r="J17" s="28"/>
      <c r="K17" s="31">
        <f>+form_conso!L19</f>
        <v>3067199.9939399995</v>
      </c>
      <c r="L17" s="29"/>
      <c r="M17" s="29">
        <v>1.9414886103825708</v>
      </c>
      <c r="N17" s="29">
        <f>M17/A17</f>
        <v>0.19414886103825707</v>
      </c>
      <c r="O17" s="29"/>
      <c r="P17" s="30"/>
      <c r="Q17" s="31"/>
      <c r="R17" s="31"/>
      <c r="S17" s="31"/>
      <c r="T17" s="31"/>
      <c r="U17" s="31"/>
      <c r="V17" s="31"/>
      <c r="W17" s="31"/>
      <c r="X17" s="31"/>
      <c r="Y17" s="48"/>
      <c r="AA17">
        <v>0</v>
      </c>
    </row>
    <row r="18" spans="1:25" s="47" customFormat="1" ht="18">
      <c r="A18" s="81">
        <v>10</v>
      </c>
      <c r="B18" s="87" t="s">
        <v>27</v>
      </c>
      <c r="C18" s="47" t="s">
        <v>45</v>
      </c>
      <c r="D18" s="52">
        <v>173.5837</v>
      </c>
      <c r="E18" s="47" t="s">
        <v>44</v>
      </c>
      <c r="F18" s="52">
        <f>D18/D$22%</f>
        <v>4.94700792454562</v>
      </c>
      <c r="G18" s="52">
        <f>D18/A18</f>
        <v>17.35837</v>
      </c>
      <c r="H18" s="47" t="s">
        <v>46</v>
      </c>
      <c r="I18" s="59"/>
      <c r="J18" s="54">
        <f>+(G18/G$152)*100</f>
        <v>0.034820312323427687</v>
      </c>
      <c r="K18" s="54"/>
      <c r="L18" s="56">
        <f>G18/K23%</f>
        <v>0.00015657299692823544</v>
      </c>
      <c r="O18" s="54">
        <f>L18/N23%</f>
        <v>0.14284583813134105</v>
      </c>
      <c r="P18" s="88" t="s">
        <v>76</v>
      </c>
      <c r="Q18" s="52">
        <v>1781.2944699999998</v>
      </c>
      <c r="R18" s="52">
        <v>1032.67653</v>
      </c>
      <c r="S18" s="52">
        <v>570.90574</v>
      </c>
      <c r="T18" s="52">
        <v>123.98563999999999</v>
      </c>
      <c r="U18" s="52">
        <v>0</v>
      </c>
      <c r="V18" s="52">
        <v>0</v>
      </c>
      <c r="W18" s="52">
        <v>0</v>
      </c>
      <c r="X18" s="52">
        <v>3508.8623799999996</v>
      </c>
      <c r="Y18" s="59">
        <f>X18/A18</f>
        <v>350.88623799999993</v>
      </c>
    </row>
    <row r="19" spans="1:25" s="47" customFormat="1" ht="18">
      <c r="A19" s="81">
        <v>10</v>
      </c>
      <c r="B19" s="87"/>
      <c r="C19" s="47" t="s">
        <v>47</v>
      </c>
      <c r="D19" s="52">
        <v>123.89777000000001</v>
      </c>
      <c r="E19" s="47" t="s">
        <v>44</v>
      </c>
      <c r="F19" s="52">
        <f>D19/D$22%</f>
        <v>3.5309954219407156</v>
      </c>
      <c r="G19" s="52">
        <f>D19/A19</f>
        <v>12.389777</v>
      </c>
      <c r="H19" s="47" t="s">
        <v>46</v>
      </c>
      <c r="I19" s="59"/>
      <c r="J19" s="54">
        <f>+(G19/G$153)*100</f>
        <v>0.041490535093198735</v>
      </c>
      <c r="K19" s="54"/>
      <c r="L19" s="56">
        <f>G19/K23%</f>
        <v>0.00011175614508519648</v>
      </c>
      <c r="O19" s="54">
        <f>L19/N23%</f>
        <v>0.10195819537349488</v>
      </c>
      <c r="P19" s="88"/>
      <c r="Q19" s="52"/>
      <c r="R19" s="52"/>
      <c r="S19" s="52"/>
      <c r="T19" s="52"/>
      <c r="U19" s="52"/>
      <c r="V19" s="52"/>
      <c r="W19" s="52"/>
      <c r="X19" s="52"/>
      <c r="Y19" s="59"/>
    </row>
    <row r="20" spans="1:25" s="47" customFormat="1" ht="18">
      <c r="A20" s="81">
        <v>10</v>
      </c>
      <c r="B20" s="87"/>
      <c r="C20" s="47" t="s">
        <v>48</v>
      </c>
      <c r="D20" s="52">
        <v>0.00689</v>
      </c>
      <c r="E20" s="47" t="s">
        <v>44</v>
      </c>
      <c r="F20" s="52">
        <f>D20/D$22%</f>
        <v>0.0001963599381746058</v>
      </c>
      <c r="G20" s="52">
        <f>D20/A20</f>
        <v>0.000689</v>
      </c>
      <c r="H20" s="47" t="s">
        <v>46</v>
      </c>
      <c r="I20" s="59"/>
      <c r="J20" s="54">
        <f>+(G20/G$154)*100</f>
        <v>2.224022737539937E-05</v>
      </c>
      <c r="K20" s="54"/>
      <c r="L20" s="56">
        <f>G20/K23%</f>
        <v>6.2147998276079045E-09</v>
      </c>
      <c r="N20" s="89"/>
      <c r="O20" s="54">
        <f>L20/N23%</f>
        <v>5.669932284684218E-06</v>
      </c>
      <c r="P20" s="88"/>
      <c r="Q20" s="53">
        <v>0.004318350312055533</v>
      </c>
      <c r="R20" s="53">
        <v>0.006448514405923055</v>
      </c>
      <c r="S20" s="53">
        <v>0.0013586305727940244</v>
      </c>
      <c r="T20" s="53">
        <v>0.0028852390926386484</v>
      </c>
      <c r="U20" s="53">
        <v>0</v>
      </c>
      <c r="V20" s="53">
        <v>0</v>
      </c>
      <c r="W20" s="53">
        <v>0</v>
      </c>
      <c r="X20" s="53">
        <v>0.003165003964343085</v>
      </c>
      <c r="Y20" s="59"/>
    </row>
    <row r="21" spans="1:25" s="47" customFormat="1" ht="15.75">
      <c r="A21" s="81">
        <v>10</v>
      </c>
      <c r="C21" s="47" t="s">
        <v>49</v>
      </c>
      <c r="D21" s="52">
        <v>3211.3740199999993</v>
      </c>
      <c r="E21" s="47" t="s">
        <v>44</v>
      </c>
      <c r="F21" s="52">
        <f>D21/D$22%</f>
        <v>91.5218002935755</v>
      </c>
      <c r="G21" s="52">
        <f>D21/A21</f>
        <v>321.13740199999995</v>
      </c>
      <c r="H21" s="47" t="s">
        <v>46</v>
      </c>
      <c r="I21" s="59"/>
      <c r="J21" s="54">
        <f>+(G21/G$155)*100</f>
        <v>2.3285407927564536</v>
      </c>
      <c r="K21" s="54"/>
      <c r="L21" s="56">
        <f>G21/K23%</f>
        <v>0.0028966686075298257</v>
      </c>
      <c r="N21" s="90"/>
      <c r="O21" s="54">
        <f>L21/N23%</f>
        <v>2.64271019364211</v>
      </c>
      <c r="P21" s="88" t="s">
        <v>50</v>
      </c>
      <c r="Q21" s="54">
        <f aca="true" t="shared" si="1" ref="Q21:X21">Q20*10/$A23</f>
        <v>0.004318350312055533</v>
      </c>
      <c r="R21" s="54">
        <f t="shared" si="1"/>
        <v>0.006448514405923056</v>
      </c>
      <c r="S21" s="54">
        <f t="shared" si="1"/>
        <v>0.0013586305727940244</v>
      </c>
      <c r="T21" s="54">
        <f t="shared" si="1"/>
        <v>0.0028852390926386484</v>
      </c>
      <c r="U21" s="54">
        <f t="shared" si="1"/>
        <v>0</v>
      </c>
      <c r="V21" s="54">
        <f t="shared" si="1"/>
        <v>0</v>
      </c>
      <c r="W21" s="54">
        <f t="shared" si="1"/>
        <v>0</v>
      </c>
      <c r="X21" s="54">
        <f t="shared" si="1"/>
        <v>0.003165003964343085</v>
      </c>
      <c r="Y21" s="59"/>
    </row>
    <row r="22" spans="1:25" s="47" customFormat="1" ht="18">
      <c r="A22" s="81">
        <v>10</v>
      </c>
      <c r="B22" s="87"/>
      <c r="C22" s="47" t="s">
        <v>119</v>
      </c>
      <c r="D22" s="52">
        <f>SUM(D18:D21)</f>
        <v>3508.862379999999</v>
      </c>
      <c r="E22" s="47" t="s">
        <v>44</v>
      </c>
      <c r="F22" s="52">
        <f>D22/D$22%</f>
        <v>100</v>
      </c>
      <c r="G22" s="52">
        <f>SUM(G18:G21)</f>
        <v>350.88623799999993</v>
      </c>
      <c r="H22" s="47" t="s">
        <v>46</v>
      </c>
      <c r="I22" s="59">
        <f>D22/K22%</f>
        <v>0.6485626184758525</v>
      </c>
      <c r="J22" s="54">
        <f>+(G22/G$156)*100</f>
        <v>0.3632275514185497</v>
      </c>
      <c r="K22" s="52">
        <f>+form_conso!D31</f>
        <v>541021.3725000005</v>
      </c>
      <c r="L22" s="56">
        <f>G22/K23%</f>
        <v>0.003165003964343085</v>
      </c>
      <c r="N22" s="91"/>
      <c r="O22" s="54">
        <f>L22/N23%</f>
        <v>2.8875198970792306</v>
      </c>
      <c r="P22" s="88" t="s">
        <v>51</v>
      </c>
      <c r="Q22" s="52">
        <v>50.765583744552565</v>
      </c>
      <c r="R22" s="52">
        <v>29.43052243616349</v>
      </c>
      <c r="S22" s="52">
        <v>16.27039416689805</v>
      </c>
      <c r="T22" s="52">
        <v>3.5334996523859115</v>
      </c>
      <c r="U22" s="52">
        <v>0</v>
      </c>
      <c r="V22" s="52">
        <v>0</v>
      </c>
      <c r="W22" s="52">
        <v>0</v>
      </c>
      <c r="X22" s="52">
        <v>100</v>
      </c>
      <c r="Y22" s="59"/>
    </row>
    <row r="23" spans="1:27" s="47" customFormat="1" ht="18">
      <c r="A23" s="81">
        <v>10</v>
      </c>
      <c r="B23" s="87"/>
      <c r="C23" s="47" t="s">
        <v>94</v>
      </c>
      <c r="D23" s="52"/>
      <c r="F23" s="52"/>
      <c r="K23" s="52">
        <f>+form_conso!L31</f>
        <v>11086439.130979996</v>
      </c>
      <c r="L23" s="52"/>
      <c r="M23" s="54">
        <v>1.0960977160865746</v>
      </c>
      <c r="N23" s="54">
        <f>M23/A23</f>
        <v>0.10960977160865745</v>
      </c>
      <c r="O23" s="54"/>
      <c r="P23" s="88"/>
      <c r="Y23" s="59"/>
      <c r="AA23" s="47">
        <v>0</v>
      </c>
    </row>
    <row r="24" spans="1:25" ht="18">
      <c r="A24" s="66">
        <v>9</v>
      </c>
      <c r="B24" s="67" t="s">
        <v>28</v>
      </c>
      <c r="C24" s="28" t="s">
        <v>45</v>
      </c>
      <c r="D24" s="31">
        <v>4583.976319999999</v>
      </c>
      <c r="E24" s="28" t="s">
        <v>44</v>
      </c>
      <c r="F24" s="31">
        <f>D24/D$28%</f>
        <v>40.47915740510196</v>
      </c>
      <c r="G24" s="31">
        <f>D24/A24</f>
        <v>509.3307022222221</v>
      </c>
      <c r="H24" s="28" t="s">
        <v>46</v>
      </c>
      <c r="I24" s="48"/>
      <c r="J24" s="29">
        <f>+(G24/G$152)*100</f>
        <v>1.0217004319696212</v>
      </c>
      <c r="K24" s="29"/>
      <c r="L24" s="55">
        <f>G24/K29%</f>
        <v>0.006470938414357568</v>
      </c>
      <c r="M24" s="28"/>
      <c r="N24" s="28"/>
      <c r="O24" s="29">
        <f>L24/N29%</f>
        <v>0.8927741366813488</v>
      </c>
      <c r="P24" s="30" t="s">
        <v>76</v>
      </c>
      <c r="Q24" s="31">
        <v>7707.343690000001</v>
      </c>
      <c r="R24" s="31">
        <v>1800.93322</v>
      </c>
      <c r="S24" s="31">
        <v>1810.92313</v>
      </c>
      <c r="T24" s="31">
        <v>0</v>
      </c>
      <c r="U24" s="31">
        <v>0</v>
      </c>
      <c r="V24" s="31">
        <v>0</v>
      </c>
      <c r="W24" s="31">
        <v>5.08785</v>
      </c>
      <c r="X24" s="31">
        <v>11324.28789</v>
      </c>
      <c r="Y24" s="48">
        <f>X24/A24</f>
        <v>1258.25421</v>
      </c>
    </row>
    <row r="25" spans="1:25" ht="18">
      <c r="A25" s="66">
        <v>9</v>
      </c>
      <c r="B25" s="67"/>
      <c r="C25" s="28" t="s">
        <v>47</v>
      </c>
      <c r="D25" s="31">
        <v>2532.5935199999994</v>
      </c>
      <c r="E25" s="28" t="s">
        <v>44</v>
      </c>
      <c r="F25" s="31">
        <f>D25/D$28%</f>
        <v>22.36426294174688</v>
      </c>
      <c r="G25" s="31">
        <f>D25/A25</f>
        <v>281.3992799999999</v>
      </c>
      <c r="H25" s="28" t="s">
        <v>46</v>
      </c>
      <c r="I25" s="48"/>
      <c r="J25" s="29">
        <f>+(G25/G$153)*100</f>
        <v>0.9423419567632939</v>
      </c>
      <c r="K25" s="29"/>
      <c r="L25" s="55">
        <f>G25/K29%</f>
        <v>0.003575118096709769</v>
      </c>
      <c r="M25" s="28"/>
      <c r="N25" s="28"/>
      <c r="O25" s="29">
        <f>L25/N29%</f>
        <v>0.4932473109683904</v>
      </c>
      <c r="P25" s="30"/>
      <c r="Q25" s="31"/>
      <c r="R25" s="31"/>
      <c r="S25" s="31"/>
      <c r="T25" s="31"/>
      <c r="U25" s="31"/>
      <c r="V25" s="31"/>
      <c r="W25" s="31"/>
      <c r="X25" s="31"/>
      <c r="Y25" s="48"/>
    </row>
    <row r="26" spans="1:25" ht="18">
      <c r="A26" s="66">
        <v>9</v>
      </c>
      <c r="B26" s="67"/>
      <c r="C26" s="28" t="s">
        <v>48</v>
      </c>
      <c r="D26" s="31">
        <v>398.87521</v>
      </c>
      <c r="E26" s="28" t="s">
        <v>44</v>
      </c>
      <c r="F26" s="31">
        <f>D26/D$28%</f>
        <v>3.5222983897489026</v>
      </c>
      <c r="G26" s="31">
        <f>D26/A26</f>
        <v>44.319467777777774</v>
      </c>
      <c r="H26" s="28" t="s">
        <v>46</v>
      </c>
      <c r="I26" s="48"/>
      <c r="J26" s="29">
        <f>+(G26/G$154)*100</f>
        <v>1.4305878672488583</v>
      </c>
      <c r="K26" s="29"/>
      <c r="L26" s="55">
        <f>G26/K29%</f>
        <v>0.0005630694267905691</v>
      </c>
      <c r="M26" s="68"/>
      <c r="N26" s="68"/>
      <c r="O26" s="29">
        <f>L26/N29%</f>
        <v>0.07768484093114637</v>
      </c>
      <c r="P26" s="30"/>
      <c r="Q26" s="50">
        <v>0.021441051494543804</v>
      </c>
      <c r="R26" s="50">
        <v>0.018620101132991583</v>
      </c>
      <c r="S26" s="50">
        <v>0.006636990470414632</v>
      </c>
      <c r="T26" s="50">
        <v>0</v>
      </c>
      <c r="U26" s="50">
        <v>0</v>
      </c>
      <c r="V26" s="50">
        <v>0</v>
      </c>
      <c r="W26" s="50">
        <v>0.0009534959193954119</v>
      </c>
      <c r="X26" s="50">
        <v>0.01438726729076574</v>
      </c>
      <c r="Y26" s="48"/>
    </row>
    <row r="27" spans="1:25" ht="18">
      <c r="A27" s="66">
        <v>9</v>
      </c>
      <c r="B27" s="67"/>
      <c r="C27" s="28" t="s">
        <v>49</v>
      </c>
      <c r="D27" s="31">
        <v>3808.8428400000003</v>
      </c>
      <c r="E27" s="28" t="s">
        <v>44</v>
      </c>
      <c r="F27" s="31">
        <f>D27/D$28%</f>
        <v>33.63428126340225</v>
      </c>
      <c r="G27" s="31">
        <f>D27/A27</f>
        <v>423.20476</v>
      </c>
      <c r="H27" s="28" t="s">
        <v>46</v>
      </c>
      <c r="I27" s="48"/>
      <c r="J27" s="29">
        <f>+(G27/G$155)*100</f>
        <v>3.068622780191468</v>
      </c>
      <c r="K27" s="29"/>
      <c r="L27" s="55">
        <f>G27/K29%</f>
        <v>0.005376726607437357</v>
      </c>
      <c r="M27" s="92"/>
      <c r="N27" s="92"/>
      <c r="O27" s="29">
        <f>L27/N29%</f>
        <v>0.7418093246685745</v>
      </c>
      <c r="P27" s="30" t="s">
        <v>50</v>
      </c>
      <c r="Q27" s="29">
        <f aca="true" t="shared" si="2" ref="Q27:X27">Q26*10/$A29</f>
        <v>0.023823390549493118</v>
      </c>
      <c r="R27" s="29">
        <f t="shared" si="2"/>
        <v>0.020689001258879538</v>
      </c>
      <c r="S27" s="29">
        <f t="shared" si="2"/>
        <v>0.0073744338560162576</v>
      </c>
      <c r="T27" s="29">
        <f t="shared" si="2"/>
        <v>0</v>
      </c>
      <c r="U27" s="29">
        <f t="shared" si="2"/>
        <v>0</v>
      </c>
      <c r="V27" s="29">
        <f t="shared" si="2"/>
        <v>0</v>
      </c>
      <c r="W27" s="29">
        <f t="shared" si="2"/>
        <v>0.0010594399104393467</v>
      </c>
      <c r="X27" s="29">
        <f t="shared" si="2"/>
        <v>0.015985852545295266</v>
      </c>
      <c r="Y27" s="48"/>
    </row>
    <row r="28" spans="1:25" ht="18">
      <c r="A28" s="66">
        <v>9</v>
      </c>
      <c r="B28" s="67"/>
      <c r="C28" s="28" t="s">
        <v>119</v>
      </c>
      <c r="D28" s="31">
        <f>SUM(D24:D27)</f>
        <v>11324.28789</v>
      </c>
      <c r="E28" s="28" t="s">
        <v>44</v>
      </c>
      <c r="F28" s="31">
        <f>D28/D$28%</f>
        <v>100</v>
      </c>
      <c r="G28" s="31">
        <f>SUM(G24:G27)</f>
        <v>1258.2542099999998</v>
      </c>
      <c r="H28" s="28" t="s">
        <v>46</v>
      </c>
      <c r="I28" s="48">
        <f>D28/K28%</f>
        <v>2.3819235013238997</v>
      </c>
      <c r="J28" s="29">
        <f>+(G28/G$156)*100</f>
        <v>1.3025093214410466</v>
      </c>
      <c r="K28" s="31">
        <f>+form_conso!D43</f>
        <v>475426.17903999996</v>
      </c>
      <c r="L28" s="55">
        <f>G28/K29%</f>
        <v>0.015985852545295262</v>
      </c>
      <c r="M28" s="93"/>
      <c r="N28" s="93"/>
      <c r="O28" s="29">
        <f>L28/N29%</f>
        <v>2.2055156132494598</v>
      </c>
      <c r="P28" s="30" t="s">
        <v>51</v>
      </c>
      <c r="Q28" s="31">
        <v>68.06029451799817</v>
      </c>
      <c r="R28" s="31">
        <v>15.903280078125954</v>
      </c>
      <c r="S28" s="31">
        <v>15.99149675097142</v>
      </c>
      <c r="T28" s="31">
        <v>0</v>
      </c>
      <c r="U28" s="31">
        <v>0</v>
      </c>
      <c r="V28" s="31">
        <v>0.044928652904460915</v>
      </c>
      <c r="W28" s="31">
        <v>0.044928652904460915</v>
      </c>
      <c r="X28" s="31">
        <v>100</v>
      </c>
      <c r="Y28" s="48"/>
    </row>
    <row r="29" spans="1:25" ht="18">
      <c r="A29" s="66">
        <v>9</v>
      </c>
      <c r="B29" s="67"/>
      <c r="C29" s="28" t="s">
        <v>94</v>
      </c>
      <c r="D29" s="31"/>
      <c r="E29" s="28"/>
      <c r="F29" s="31"/>
      <c r="G29" s="28"/>
      <c r="H29" s="28"/>
      <c r="I29" s="28"/>
      <c r="J29" s="28"/>
      <c r="K29" s="31">
        <f>+form_conso!L43</f>
        <v>7871048.518899994</v>
      </c>
      <c r="L29" s="29"/>
      <c r="M29" s="29">
        <v>6.523312373911738</v>
      </c>
      <c r="N29" s="29">
        <f>M29/A29</f>
        <v>0.7248124859901931</v>
      </c>
      <c r="O29" s="29"/>
      <c r="P29" s="30"/>
      <c r="Q29" s="31"/>
      <c r="R29" s="31"/>
      <c r="S29" s="31"/>
      <c r="T29" s="31"/>
      <c r="U29" s="31"/>
      <c r="V29" s="31"/>
      <c r="W29" s="31"/>
      <c r="X29" s="31"/>
      <c r="Y29" s="48"/>
    </row>
    <row r="30" spans="1:25" s="47" customFormat="1" ht="18">
      <c r="A30" s="81">
        <v>10</v>
      </c>
      <c r="B30" s="87" t="s">
        <v>29</v>
      </c>
      <c r="C30" s="47" t="s">
        <v>45</v>
      </c>
      <c r="D30" s="52">
        <v>115799.17535000002</v>
      </c>
      <c r="E30" s="47" t="s">
        <v>44</v>
      </c>
      <c r="F30" s="52">
        <f>D30/D$34%</f>
        <v>56.22833872100805</v>
      </c>
      <c r="G30" s="52">
        <f>D30/A30</f>
        <v>11579.917535000002</v>
      </c>
      <c r="H30" s="47" t="s">
        <v>46</v>
      </c>
      <c r="I30" s="59"/>
      <c r="J30" s="54">
        <f>+(G30/G$152)*100</f>
        <v>23.22892905544915</v>
      </c>
      <c r="K30" s="54"/>
      <c r="L30" s="56">
        <f>G30/K35%</f>
        <v>0.03185660349436511</v>
      </c>
      <c r="O30" s="54">
        <f>L30/N35%</f>
        <v>13.381624078008286</v>
      </c>
      <c r="P30" s="88" t="s">
        <v>76</v>
      </c>
      <c r="Q30" s="52">
        <v>148801.57747000002</v>
      </c>
      <c r="R30" s="52">
        <v>41358.58277999999</v>
      </c>
      <c r="S30" s="52">
        <v>11166.394260000001</v>
      </c>
      <c r="T30" s="52">
        <v>3262.9203199999997</v>
      </c>
      <c r="U30" s="52">
        <v>468.89729</v>
      </c>
      <c r="V30" s="52">
        <v>651.4605200000001</v>
      </c>
      <c r="W30" s="52">
        <v>234.67503</v>
      </c>
      <c r="X30" s="52">
        <v>205944.50767</v>
      </c>
      <c r="Y30" s="59">
        <f>X30/A30</f>
        <v>20594.450767</v>
      </c>
    </row>
    <row r="31" spans="1:25" s="47" customFormat="1" ht="18">
      <c r="A31" s="81">
        <v>10</v>
      </c>
      <c r="B31" s="87"/>
      <c r="C31" s="47" t="s">
        <v>47</v>
      </c>
      <c r="D31" s="52">
        <v>58500.99178</v>
      </c>
      <c r="E31" s="47" t="s">
        <v>44</v>
      </c>
      <c r="F31" s="52">
        <f>D31/D$34%</f>
        <v>28.406191765861713</v>
      </c>
      <c r="G31" s="52">
        <f>D31/A31</f>
        <v>5850.0991779999995</v>
      </c>
      <c r="H31" s="47" t="s">
        <v>46</v>
      </c>
      <c r="I31" s="59"/>
      <c r="J31" s="54">
        <f>+(G31/G$153)*100</f>
        <v>19.59064680853433</v>
      </c>
      <c r="K31" s="54"/>
      <c r="L31" s="56">
        <f>G31/K35%</f>
        <v>0.016093749316692108</v>
      </c>
      <c r="O31" s="54">
        <f>L31/N35%</f>
        <v>6.760309629360522</v>
      </c>
      <c r="P31" s="88"/>
      <c r="Q31" s="52"/>
      <c r="R31" s="52"/>
      <c r="S31" s="52"/>
      <c r="T31" s="52"/>
      <c r="U31" s="52"/>
      <c r="V31" s="52"/>
      <c r="W31" s="52"/>
      <c r="X31" s="52"/>
      <c r="Y31" s="59"/>
    </row>
    <row r="32" spans="1:25" s="47" customFormat="1" ht="18">
      <c r="A32" s="81">
        <v>10</v>
      </c>
      <c r="B32" s="87"/>
      <c r="C32" s="47" t="s">
        <v>48</v>
      </c>
      <c r="D32" s="52">
        <v>2379.986720000001</v>
      </c>
      <c r="E32" s="47" t="s">
        <v>44</v>
      </c>
      <c r="F32" s="52">
        <f>D32/D$34%</f>
        <v>1.1556446670642113</v>
      </c>
      <c r="G32" s="52">
        <f>D32/A32</f>
        <v>237.99867200000008</v>
      </c>
      <c r="H32" s="47" t="s">
        <v>46</v>
      </c>
      <c r="I32" s="59"/>
      <c r="J32" s="54">
        <f>+(G32/G$154)*100</f>
        <v>7.682357881455873</v>
      </c>
      <c r="K32" s="54"/>
      <c r="L32" s="56">
        <f>G32/K35%</f>
        <v>0.0006547394921573124</v>
      </c>
      <c r="N32" s="89"/>
      <c r="O32" s="54">
        <f>L32/N35%</f>
        <v>0.27502862176204584</v>
      </c>
      <c r="P32" s="88"/>
      <c r="Q32" s="53">
        <v>0.10498953922035792</v>
      </c>
      <c r="R32" s="53">
        <v>0.0563582256075103</v>
      </c>
      <c r="S32" s="53">
        <v>0.010658205435705299</v>
      </c>
      <c r="T32" s="53">
        <v>0.1295649318031186</v>
      </c>
      <c r="U32" s="53">
        <v>0.010857055747983456</v>
      </c>
      <c r="V32" s="53">
        <v>0.007387603488903902</v>
      </c>
      <c r="W32" s="53">
        <v>0.002661229678794085</v>
      </c>
      <c r="X32" s="53">
        <v>0.05665577930806413</v>
      </c>
      <c r="Y32" s="59"/>
    </row>
    <row r="33" spans="1:25" s="47" customFormat="1" ht="15.75">
      <c r="A33" s="81">
        <v>10</v>
      </c>
      <c r="C33" s="47" t="s">
        <v>49</v>
      </c>
      <c r="D33" s="52">
        <v>29264.353820000008</v>
      </c>
      <c r="E33" s="47" t="s">
        <v>44</v>
      </c>
      <c r="F33" s="52">
        <f>D33/D$34%</f>
        <v>14.209824846066022</v>
      </c>
      <c r="G33" s="52">
        <f>D33/A33</f>
        <v>2926.4353820000006</v>
      </c>
      <c r="H33" s="47" t="s">
        <v>46</v>
      </c>
      <c r="I33" s="59"/>
      <c r="J33" s="54">
        <f>+(G33/G$155)*100</f>
        <v>21.219341384448324</v>
      </c>
      <c r="K33" s="54"/>
      <c r="L33" s="56">
        <f>G33/K35%</f>
        <v>0.008050687004849632</v>
      </c>
      <c r="N33" s="90"/>
      <c r="O33" s="54">
        <f>L33/N35%</f>
        <v>3.381756221678186</v>
      </c>
      <c r="P33" s="88" t="s">
        <v>50</v>
      </c>
      <c r="Q33" s="54">
        <f aca="true" t="shared" si="3" ref="Q33:X33">Q32*10/$A35</f>
        <v>0.10498953922035792</v>
      </c>
      <c r="R33" s="54">
        <f t="shared" si="3"/>
        <v>0.05635822560751029</v>
      </c>
      <c r="S33" s="54">
        <f t="shared" si="3"/>
        <v>0.010658205435705299</v>
      </c>
      <c r="T33" s="54">
        <f t="shared" si="3"/>
        <v>0.1295649318031186</v>
      </c>
      <c r="U33" s="54">
        <f t="shared" si="3"/>
        <v>0.010857055747983456</v>
      </c>
      <c r="V33" s="54">
        <f t="shared" si="3"/>
        <v>0.007387603488903901</v>
      </c>
      <c r="W33" s="54">
        <f t="shared" si="3"/>
        <v>0.002661229678794085</v>
      </c>
      <c r="X33" s="54">
        <f t="shared" si="3"/>
        <v>0.05665577930806413</v>
      </c>
      <c r="Y33" s="59"/>
    </row>
    <row r="34" spans="1:25" s="47" customFormat="1" ht="18">
      <c r="A34" s="81">
        <v>10</v>
      </c>
      <c r="B34" s="87"/>
      <c r="C34" s="47" t="s">
        <v>119</v>
      </c>
      <c r="D34" s="52">
        <f>SUM(D30:D33)</f>
        <v>205944.50767000002</v>
      </c>
      <c r="E34" s="47" t="s">
        <v>44</v>
      </c>
      <c r="F34" s="52">
        <f>D34/D$34%</f>
        <v>100</v>
      </c>
      <c r="G34" s="52">
        <f>SUM(G30:G33)</f>
        <v>20594.450767000002</v>
      </c>
      <c r="H34" s="47" t="s">
        <v>46</v>
      </c>
      <c r="I34" s="59">
        <f>D34/K34%</f>
        <v>7.56257267441295</v>
      </c>
      <c r="J34" s="54">
        <f>+(G34/G$156)*100</f>
        <v>21.31879542368169</v>
      </c>
      <c r="K34" s="52">
        <f>+form_conso!D55</f>
        <v>2723206.989690008</v>
      </c>
      <c r="L34" s="56">
        <f>G34/K35%</f>
        <v>0.05665577930806416</v>
      </c>
      <c r="N34" s="91"/>
      <c r="O34" s="54">
        <f>L34/N35%</f>
        <v>23.79871855080904</v>
      </c>
      <c r="P34" s="88" t="s">
        <v>51</v>
      </c>
      <c r="Q34" s="52">
        <v>72.25323906595058</v>
      </c>
      <c r="R34" s="52">
        <v>20.082391731597856</v>
      </c>
      <c r="S34" s="52">
        <v>5.4220403284037735</v>
      </c>
      <c r="T34" s="52">
        <v>1.5843687005377276</v>
      </c>
      <c r="U34" s="52">
        <v>0.31632818343661934</v>
      </c>
      <c r="V34" s="52">
        <v>0.113950613519656</v>
      </c>
      <c r="W34" s="52">
        <v>0.113950613519656</v>
      </c>
      <c r="X34" s="52">
        <v>100</v>
      </c>
      <c r="Y34" s="59"/>
    </row>
    <row r="35" spans="1:25" s="47" customFormat="1" ht="18">
      <c r="A35" s="81">
        <v>10</v>
      </c>
      <c r="B35" s="87"/>
      <c r="C35" s="47" t="s">
        <v>94</v>
      </c>
      <c r="D35" s="52"/>
      <c r="F35" s="52"/>
      <c r="K35" s="52">
        <f>+form_conso!L60</f>
        <v>36350132.358109966</v>
      </c>
      <c r="L35" s="52"/>
      <c r="M35" s="54">
        <v>2.3806231073789537</v>
      </c>
      <c r="N35" s="54">
        <f>M35/A35</f>
        <v>0.23806231073789536</v>
      </c>
      <c r="O35" s="54"/>
      <c r="P35" s="88"/>
      <c r="Y35" s="59"/>
    </row>
    <row r="36" spans="1:25" ht="18">
      <c r="A36" s="66">
        <v>10</v>
      </c>
      <c r="B36" s="67" t="s">
        <v>26</v>
      </c>
      <c r="C36" s="28" t="s">
        <v>45</v>
      </c>
      <c r="D36" s="31">
        <v>8055.885810000002</v>
      </c>
      <c r="E36" s="28" t="s">
        <v>44</v>
      </c>
      <c r="F36" s="31">
        <f>D36/D$40%</f>
        <v>59.741136636026816</v>
      </c>
      <c r="G36" s="31">
        <f>D36/A36</f>
        <v>805.5885810000002</v>
      </c>
      <c r="H36" s="28" t="s">
        <v>46</v>
      </c>
      <c r="I36" s="48"/>
      <c r="J36" s="29">
        <f>+(G36/G$152)*100</f>
        <v>1.615983873751218</v>
      </c>
      <c r="K36" s="29"/>
      <c r="L36" s="55">
        <f>G36/K41%</f>
        <v>0.015411808301880839</v>
      </c>
      <c r="M36" s="28"/>
      <c r="N36" s="28"/>
      <c r="O36" s="29">
        <f>L36/N41%</f>
        <v>14.11370997232548</v>
      </c>
      <c r="P36" s="30" t="s">
        <v>76</v>
      </c>
      <c r="Q36" s="31">
        <v>10779.838529999999</v>
      </c>
      <c r="R36" s="31">
        <v>1730.8566800000003</v>
      </c>
      <c r="S36" s="31">
        <v>456.43598</v>
      </c>
      <c r="T36" s="31">
        <v>194.79531</v>
      </c>
      <c r="U36" s="31">
        <v>13.73217</v>
      </c>
      <c r="V36" s="31">
        <v>41.664</v>
      </c>
      <c r="W36" s="31">
        <v>267.33173</v>
      </c>
      <c r="X36" s="31">
        <v>13484.654400000001</v>
      </c>
      <c r="Y36" s="48">
        <f>X36/A36</f>
        <v>1348.4654400000002</v>
      </c>
    </row>
    <row r="37" spans="1:25" ht="18">
      <c r="A37" s="66">
        <v>10</v>
      </c>
      <c r="B37" s="67"/>
      <c r="C37" s="28" t="s">
        <v>47</v>
      </c>
      <c r="D37" s="31">
        <v>2895.88406</v>
      </c>
      <c r="E37" s="28" t="s">
        <v>44</v>
      </c>
      <c r="F37" s="31">
        <f>D37/D$40%</f>
        <v>21.475404367797516</v>
      </c>
      <c r="G37" s="31">
        <f>D37/A37</f>
        <v>289.58840599999996</v>
      </c>
      <c r="H37" s="28" t="s">
        <v>46</v>
      </c>
      <c r="I37" s="48"/>
      <c r="J37" s="29">
        <f>+(G37/G$153)*100</f>
        <v>0.9697654704944634</v>
      </c>
      <c r="K37" s="29"/>
      <c r="L37" s="55">
        <f>G37/K41%</f>
        <v>0.005540149283371281</v>
      </c>
      <c r="M37" s="28"/>
      <c r="N37" s="28"/>
      <c r="O37" s="29">
        <f>L37/N41%</f>
        <v>5.073516271244215</v>
      </c>
      <c r="P37" s="30"/>
      <c r="Q37" s="31"/>
      <c r="R37" s="31"/>
      <c r="S37" s="31"/>
      <c r="T37" s="31"/>
      <c r="U37" s="31"/>
      <c r="V37" s="31"/>
      <c r="W37" s="31"/>
      <c r="X37" s="31"/>
      <c r="Y37" s="48"/>
    </row>
    <row r="38" spans="1:25" ht="18">
      <c r="A38" s="66">
        <v>10</v>
      </c>
      <c r="B38" s="67"/>
      <c r="C38" s="28" t="s">
        <v>48</v>
      </c>
      <c r="D38" s="31">
        <v>331.1205</v>
      </c>
      <c r="E38" s="28" t="s">
        <v>44</v>
      </c>
      <c r="F38" s="31">
        <f>D38/D$40%</f>
        <v>2.4555356791346465</v>
      </c>
      <c r="G38" s="31">
        <f>D38/A38</f>
        <v>33.112049999999996</v>
      </c>
      <c r="H38" s="28" t="s">
        <v>46</v>
      </c>
      <c r="I38" s="48"/>
      <c r="J38" s="29">
        <f>+(G38/G$154)*100</f>
        <v>1.0688236877584798</v>
      </c>
      <c r="K38" s="29"/>
      <c r="L38" s="55">
        <f>G38/K41%</f>
        <v>0.0006334704576482735</v>
      </c>
      <c r="M38" s="68"/>
      <c r="N38" s="68"/>
      <c r="O38" s="29">
        <f>L38/N41%</f>
        <v>0.5801148145732465</v>
      </c>
      <c r="P38" s="30"/>
      <c r="Q38" s="50">
        <v>0.038365617585284374</v>
      </c>
      <c r="R38" s="50">
        <v>0.033003156833361046</v>
      </c>
      <c r="S38" s="50">
        <v>0.009996912081420822</v>
      </c>
      <c r="T38" s="50">
        <v>0.025797204380050218</v>
      </c>
      <c r="U38" s="50">
        <v>0.0009928313603924984</v>
      </c>
      <c r="V38" s="50">
        <v>0.0004548759695822949</v>
      </c>
      <c r="W38" s="50">
        <v>0.002918653511037401</v>
      </c>
      <c r="X38" s="50">
        <v>0.02579764827003102</v>
      </c>
      <c r="Y38" s="48"/>
    </row>
    <row r="39" spans="1:25" ht="18">
      <c r="A39" s="66">
        <v>10</v>
      </c>
      <c r="B39" s="67"/>
      <c r="C39" s="28" t="s">
        <v>49</v>
      </c>
      <c r="D39" s="31">
        <v>2201.7640299999994</v>
      </c>
      <c r="E39" s="28" t="s">
        <v>44</v>
      </c>
      <c r="F39" s="31">
        <f>D39/D$40%</f>
        <v>16.327923317041034</v>
      </c>
      <c r="G39" s="31">
        <f>D39/A39</f>
        <v>220.17640299999994</v>
      </c>
      <c r="H39" s="28" t="s">
        <v>46</v>
      </c>
      <c r="I39" s="48"/>
      <c r="J39" s="29">
        <f>+(G39/G$155)*100</f>
        <v>1.5964809231030785</v>
      </c>
      <c r="K39" s="29"/>
      <c r="L39" s="55">
        <f>G39/K41%</f>
        <v>0.004212220227130627</v>
      </c>
      <c r="M39" s="92"/>
      <c r="N39" s="92"/>
      <c r="O39" s="29">
        <f>L39/N41%</f>
        <v>3.8574353807677078</v>
      </c>
      <c r="P39" s="30" t="s">
        <v>50</v>
      </c>
      <c r="Q39" s="29">
        <f aca="true" t="shared" si="4" ref="Q39:X39">Q38*10/$A41</f>
        <v>0.038365617585284374</v>
      </c>
      <c r="R39" s="29">
        <f t="shared" si="4"/>
        <v>0.033003156833361046</v>
      </c>
      <c r="S39" s="29">
        <f t="shared" si="4"/>
        <v>0.009996912081420822</v>
      </c>
      <c r="T39" s="29">
        <f t="shared" si="4"/>
        <v>0.02579720438005022</v>
      </c>
      <c r="U39" s="29">
        <f t="shared" si="4"/>
        <v>0.0009928313603924984</v>
      </c>
      <c r="V39" s="29">
        <f t="shared" si="4"/>
        <v>0.0004548759695822949</v>
      </c>
      <c r="W39" s="29">
        <f t="shared" si="4"/>
        <v>0.002918653511037401</v>
      </c>
      <c r="X39" s="29">
        <f t="shared" si="4"/>
        <v>0.02579764827003102</v>
      </c>
      <c r="Y39" s="48"/>
    </row>
    <row r="40" spans="1:25" ht="18">
      <c r="A40" s="66">
        <v>10</v>
      </c>
      <c r="B40" s="67"/>
      <c r="C40" s="28" t="s">
        <v>119</v>
      </c>
      <c r="D40" s="31">
        <f>SUM(D36:D39)</f>
        <v>13484.6544</v>
      </c>
      <c r="E40" s="28" t="s">
        <v>44</v>
      </c>
      <c r="F40" s="31">
        <f>D40/D$40%</f>
        <v>100</v>
      </c>
      <c r="G40" s="31">
        <f>SUM(G36:G39)</f>
        <v>1348.4654400000002</v>
      </c>
      <c r="H40" s="28" t="s">
        <v>46</v>
      </c>
      <c r="I40" s="48">
        <f>D40/K40%</f>
        <v>4.530658618428014</v>
      </c>
      <c r="J40" s="29">
        <f>+(G40/G$156)*100</f>
        <v>1.3958934460796304</v>
      </c>
      <c r="K40" s="31">
        <f>+form_conso!D67</f>
        <v>297631.21735000017</v>
      </c>
      <c r="L40" s="55">
        <f>G40/K41%</f>
        <v>0.02579764827003102</v>
      </c>
      <c r="M40" s="93"/>
      <c r="N40" s="93"/>
      <c r="O40" s="29">
        <f>L40/N41%</f>
        <v>23.62477643891065</v>
      </c>
      <c r="P40" s="30" t="s">
        <v>51</v>
      </c>
      <c r="Q40" s="31">
        <v>79.94152619884717</v>
      </c>
      <c r="R40" s="31">
        <v>12.835751133525529</v>
      </c>
      <c r="S40" s="31">
        <v>3.3848548613896985</v>
      </c>
      <c r="T40" s="31">
        <v>1.44457028131177</v>
      </c>
      <c r="U40" s="31">
        <v>0.3089734357596884</v>
      </c>
      <c r="V40" s="31">
        <v>1.982488553803796</v>
      </c>
      <c r="W40" s="31">
        <v>1.982488553803796</v>
      </c>
      <c r="X40" s="31">
        <v>100</v>
      </c>
      <c r="Y40" s="48"/>
    </row>
    <row r="41" spans="1:25" ht="18">
      <c r="A41" s="66">
        <v>10</v>
      </c>
      <c r="B41" s="67"/>
      <c r="C41" s="28" t="s">
        <v>94</v>
      </c>
      <c r="D41" s="31"/>
      <c r="E41" s="28"/>
      <c r="F41" s="31"/>
      <c r="G41" s="28"/>
      <c r="H41" s="28"/>
      <c r="I41" s="28"/>
      <c r="J41" s="28"/>
      <c r="K41" s="31">
        <f>+form_conso!L67</f>
        <v>5227086.6936599985</v>
      </c>
      <c r="L41" s="29"/>
      <c r="M41" s="29">
        <v>1.0919742811847983</v>
      </c>
      <c r="N41" s="29">
        <f>M41/A41</f>
        <v>0.10919742811847984</v>
      </c>
      <c r="O41" s="29"/>
      <c r="P41" s="30"/>
      <c r="Q41" s="31"/>
      <c r="R41" s="31"/>
      <c r="S41" s="31"/>
      <c r="T41" s="31"/>
      <c r="U41" s="31"/>
      <c r="V41" s="31"/>
      <c r="W41" s="31"/>
      <c r="X41" s="31"/>
      <c r="Y41" s="48"/>
    </row>
    <row r="42" spans="1:25" s="47" customFormat="1" ht="18">
      <c r="A42" s="81">
        <v>6</v>
      </c>
      <c r="B42" s="87" t="s">
        <v>24</v>
      </c>
      <c r="C42" s="47" t="s">
        <v>45</v>
      </c>
      <c r="D42" s="52">
        <v>1383.435619999999</v>
      </c>
      <c r="E42" s="47" t="s">
        <v>44</v>
      </c>
      <c r="F42" s="52">
        <f>D42/D$46%</f>
        <v>56.88769668037419</v>
      </c>
      <c r="G42" s="52">
        <f>D42/A42</f>
        <v>230.57260333333318</v>
      </c>
      <c r="H42" s="47" t="s">
        <v>46</v>
      </c>
      <c r="I42" s="59"/>
      <c r="J42" s="54">
        <f>+(G42/G$152)*100</f>
        <v>0.4625209660407322</v>
      </c>
      <c r="K42" s="54"/>
      <c r="L42" s="56">
        <f>G42/K47%</f>
        <v>0.00477953873176361</v>
      </c>
      <c r="O42" s="54">
        <f>L42/N47%</f>
        <v>1.126909023563529</v>
      </c>
      <c r="P42" s="88" t="s">
        <v>76</v>
      </c>
      <c r="Q42" s="52">
        <v>5.15062</v>
      </c>
      <c r="R42" s="52">
        <v>1465.9733699999992</v>
      </c>
      <c r="S42" s="52">
        <v>854.8916600000001</v>
      </c>
      <c r="T42" s="52">
        <v>0.11881</v>
      </c>
      <c r="U42" s="52">
        <v>23.60753</v>
      </c>
      <c r="V42" s="52">
        <v>76.92645999999999</v>
      </c>
      <c r="W42" s="52">
        <v>5.20294</v>
      </c>
      <c r="X42" s="52">
        <v>2431.871389999999</v>
      </c>
      <c r="Y42" s="59">
        <f>X42/A42</f>
        <v>405.31189833333315</v>
      </c>
    </row>
    <row r="43" spans="1:25" s="47" customFormat="1" ht="18">
      <c r="A43" s="81">
        <v>6</v>
      </c>
      <c r="B43" s="87"/>
      <c r="C43" s="47" t="s">
        <v>47</v>
      </c>
      <c r="D43" s="52">
        <v>218.87433</v>
      </c>
      <c r="E43" s="47" t="s">
        <v>44</v>
      </c>
      <c r="F43" s="52">
        <f>D43/D$46%</f>
        <v>9.000242813005013</v>
      </c>
      <c r="G43" s="52">
        <f>D43/A43</f>
        <v>36.479054999999995</v>
      </c>
      <c r="H43" s="47" t="s">
        <v>46</v>
      </c>
      <c r="I43" s="59"/>
      <c r="J43" s="54">
        <f>+(G43/G$153)*100</f>
        <v>0.12216002851739999</v>
      </c>
      <c r="K43" s="54"/>
      <c r="L43" s="56">
        <f>G43/K47%</f>
        <v>0.0007561742104224628</v>
      </c>
      <c r="O43" s="54">
        <f>L43/N47%</f>
        <v>0.17828907535532573</v>
      </c>
      <c r="P43" s="88"/>
      <c r="Q43" s="52"/>
      <c r="R43" s="52"/>
      <c r="S43" s="52"/>
      <c r="T43" s="52"/>
      <c r="U43" s="52"/>
      <c r="V43" s="52"/>
      <c r="W43" s="52"/>
      <c r="X43" s="52"/>
      <c r="Y43" s="59"/>
    </row>
    <row r="44" spans="1:25" s="47" customFormat="1" ht="18">
      <c r="A44" s="81">
        <v>6</v>
      </c>
      <c r="B44" s="87"/>
      <c r="C44" s="47" t="s">
        <v>48</v>
      </c>
      <c r="D44" s="52">
        <v>37.574040000000004</v>
      </c>
      <c r="E44" s="47" t="s">
        <v>44</v>
      </c>
      <c r="F44" s="52">
        <f>D44/D$46%</f>
        <v>1.5450669042165104</v>
      </c>
      <c r="G44" s="52">
        <f>D44/A44</f>
        <v>6.262340000000001</v>
      </c>
      <c r="H44" s="47" t="s">
        <v>46</v>
      </c>
      <c r="I44" s="59"/>
      <c r="J44" s="54">
        <f>+(G44/G$154)*100</f>
        <v>0.20214203991590496</v>
      </c>
      <c r="K44" s="54"/>
      <c r="L44" s="56">
        <f>G44/K47%</f>
        <v>0.00012981202514420967</v>
      </c>
      <c r="N44" s="89"/>
      <c r="O44" s="54">
        <f>L44/N47%</f>
        <v>0.03060679088755646</v>
      </c>
      <c r="P44" s="88"/>
      <c r="Q44" s="53">
        <v>7.807286863991725E-05</v>
      </c>
      <c r="R44" s="53">
        <v>0.018231638741640223</v>
      </c>
      <c r="S44" s="53">
        <v>0.00346517843031317</v>
      </c>
      <c r="T44" s="53">
        <v>2.1813344327400867E-05</v>
      </c>
      <c r="U44" s="53">
        <v>0.0011994021717319486</v>
      </c>
      <c r="V44" s="53">
        <v>0.0014051673560968067</v>
      </c>
      <c r="W44" s="53">
        <v>9.503883896035669E-05</v>
      </c>
      <c r="X44" s="53">
        <v>0.0050410253998691215</v>
      </c>
      <c r="Y44" s="59"/>
    </row>
    <row r="45" spans="1:25" s="47" customFormat="1" ht="15.75">
      <c r="A45" s="81">
        <v>6</v>
      </c>
      <c r="C45" s="47" t="s">
        <v>49</v>
      </c>
      <c r="D45" s="52">
        <v>791.9874</v>
      </c>
      <c r="E45" s="47" t="s">
        <v>44</v>
      </c>
      <c r="F45" s="52">
        <f>D45/D$46%</f>
        <v>32.566993602404295</v>
      </c>
      <c r="G45" s="52">
        <f>D45/A45</f>
        <v>131.9979</v>
      </c>
      <c r="H45" s="47" t="s">
        <v>46</v>
      </c>
      <c r="I45" s="59"/>
      <c r="J45" s="54">
        <f>+(G45/G$155)*100</f>
        <v>0.9571058767803918</v>
      </c>
      <c r="K45" s="54"/>
      <c r="L45" s="56">
        <f>G45/K47%</f>
        <v>0.0027361840324515866</v>
      </c>
      <c r="N45" s="90"/>
      <c r="O45" s="54">
        <f>L45/N47%</f>
        <v>0.6451313922426103</v>
      </c>
      <c r="P45" s="88" t="s">
        <v>50</v>
      </c>
      <c r="Q45" s="54">
        <f aca="true" t="shared" si="5" ref="Q45:X45">Q44*10/$A47</f>
        <v>0.0001301214477331954</v>
      </c>
      <c r="R45" s="54">
        <f t="shared" si="5"/>
        <v>0.030386064569400368</v>
      </c>
      <c r="S45" s="54">
        <f t="shared" si="5"/>
        <v>0.005775297383855283</v>
      </c>
      <c r="T45" s="54">
        <f t="shared" si="5"/>
        <v>3.635557387900144E-05</v>
      </c>
      <c r="U45" s="54">
        <f t="shared" si="5"/>
        <v>0.0019990036195532477</v>
      </c>
      <c r="V45" s="54">
        <f t="shared" si="5"/>
        <v>0.002341945593494678</v>
      </c>
      <c r="W45" s="54">
        <f t="shared" si="5"/>
        <v>0.0001583980649339278</v>
      </c>
      <c r="X45" s="54">
        <f t="shared" si="5"/>
        <v>0.00840170899978187</v>
      </c>
      <c r="Y45" s="59"/>
    </row>
    <row r="46" spans="1:25" s="47" customFormat="1" ht="18">
      <c r="A46" s="81">
        <v>6</v>
      </c>
      <c r="B46" s="87"/>
      <c r="C46" s="47" t="s">
        <v>119</v>
      </c>
      <c r="D46" s="52">
        <f>SUM(D42:D45)</f>
        <v>2431.871389999999</v>
      </c>
      <c r="E46" s="47" t="s">
        <v>44</v>
      </c>
      <c r="F46" s="52">
        <f>D46/D$46%</f>
        <v>100</v>
      </c>
      <c r="G46" s="52">
        <f>SUM(G42:G45)</f>
        <v>405.31189833333315</v>
      </c>
      <c r="H46" s="47" t="s">
        <v>46</v>
      </c>
      <c r="I46" s="59">
        <f>D46/K46%</f>
        <v>2.839419311970074</v>
      </c>
      <c r="J46" s="54">
        <f>+(G46/G$156)*100</f>
        <v>0.41956746218248886</v>
      </c>
      <c r="K46" s="52">
        <f>+form_conso!D79</f>
        <v>85646.78629000003</v>
      </c>
      <c r="L46" s="56">
        <f>G46/K47%</f>
        <v>0.00840170899978187</v>
      </c>
      <c r="N46" s="91"/>
      <c r="O46" s="54">
        <f>L46/N47%</f>
        <v>1.9809362820490217</v>
      </c>
      <c r="P46" s="88" t="s">
        <v>51</v>
      </c>
      <c r="Q46" s="52">
        <v>0.21179656215290243</v>
      </c>
      <c r="R46" s="52">
        <v>60.28169812055727</v>
      </c>
      <c r="S46" s="52">
        <v>35.15365423991441</v>
      </c>
      <c r="T46" s="52">
        <v>0.004885537964242429</v>
      </c>
      <c r="U46" s="52">
        <v>3.1632618532512127</v>
      </c>
      <c r="V46" s="52">
        <v>0.21394799171513765</v>
      </c>
      <c r="W46" s="52">
        <v>0.21394799171513765</v>
      </c>
      <c r="X46" s="52">
        <v>100</v>
      </c>
      <c r="Y46" s="59"/>
    </row>
    <row r="47" spans="1:25" s="47" customFormat="1" ht="18">
      <c r="A47" s="81">
        <v>6</v>
      </c>
      <c r="B47" s="87"/>
      <c r="C47" s="47" t="s">
        <v>94</v>
      </c>
      <c r="D47" s="52"/>
      <c r="F47" s="52"/>
      <c r="K47" s="52">
        <f>+form_conso!L79</f>
        <v>4824160.1600800045</v>
      </c>
      <c r="L47" s="52"/>
      <c r="M47" s="54">
        <v>2.544769079929635</v>
      </c>
      <c r="N47" s="54">
        <f>M47/A47</f>
        <v>0.4241281799882725</v>
      </c>
      <c r="O47" s="54"/>
      <c r="P47" s="88"/>
      <c r="Y47" s="59"/>
    </row>
    <row r="48" spans="1:25" ht="18">
      <c r="A48" s="66">
        <v>14</v>
      </c>
      <c r="B48" s="67" t="s">
        <v>21</v>
      </c>
      <c r="C48" s="28" t="s">
        <v>45</v>
      </c>
      <c r="D48" s="31">
        <v>77998.12578999999</v>
      </c>
      <c r="E48" s="28" t="s">
        <v>44</v>
      </c>
      <c r="F48" s="31">
        <f>D48/D$52%</f>
        <v>45.15914197381637</v>
      </c>
      <c r="G48" s="31">
        <f>D48/A48</f>
        <v>5571.294699285713</v>
      </c>
      <c r="H48" s="28" t="s">
        <v>46</v>
      </c>
      <c r="I48" s="48"/>
      <c r="J48" s="29">
        <f>+(G48/G$152)*100</f>
        <v>11.175831686672518</v>
      </c>
      <c r="K48" s="29"/>
      <c r="L48" s="55">
        <f>G48/K53%</f>
        <v>0.011024661410790513</v>
      </c>
      <c r="M48" s="28"/>
      <c r="N48" s="28"/>
      <c r="O48" s="29">
        <f>L48/N53%</f>
        <v>3.2826372553039427</v>
      </c>
      <c r="P48" s="30" t="s">
        <v>76</v>
      </c>
      <c r="Q48" s="31">
        <v>77658.90933999998</v>
      </c>
      <c r="R48" s="31">
        <v>40544.943510000005</v>
      </c>
      <c r="S48" s="31">
        <v>17412.44265</v>
      </c>
      <c r="T48" s="31">
        <v>33577.345349999996</v>
      </c>
      <c r="U48" s="31">
        <v>1716.20167</v>
      </c>
      <c r="V48" s="31">
        <v>98.72980000000001</v>
      </c>
      <c r="W48" s="31">
        <v>1709.7796700000004</v>
      </c>
      <c r="X48" s="31">
        <v>172718.35199</v>
      </c>
      <c r="Y48" s="48">
        <f>X48/A48</f>
        <v>12337.025142142857</v>
      </c>
    </row>
    <row r="49" spans="1:25" ht="18">
      <c r="A49" s="66">
        <v>14</v>
      </c>
      <c r="B49" s="67"/>
      <c r="C49" s="28" t="s">
        <v>47</v>
      </c>
      <c r="D49" s="31">
        <v>64459.36587000001</v>
      </c>
      <c r="E49" s="28" t="s">
        <v>44</v>
      </c>
      <c r="F49" s="31">
        <f>D49/D$52%</f>
        <v>37.32050770941357</v>
      </c>
      <c r="G49" s="31">
        <f>D49/A49</f>
        <v>4604.240419285715</v>
      </c>
      <c r="H49" s="28" t="s">
        <v>46</v>
      </c>
      <c r="I49" s="48"/>
      <c r="J49" s="29">
        <f>+(G49/G$153)*100</f>
        <v>15.418550204244838</v>
      </c>
      <c r="K49" s="29"/>
      <c r="L49" s="55">
        <f>G49/K53%</f>
        <v>0.009111022556930803</v>
      </c>
      <c r="M49" s="28"/>
      <c r="N49" s="28"/>
      <c r="O49" s="29">
        <f>L49/N53%</f>
        <v>2.7128435935477047</v>
      </c>
      <c r="P49" s="30"/>
      <c r="Q49" s="31"/>
      <c r="R49" s="31"/>
      <c r="S49" s="31"/>
      <c r="T49" s="31"/>
      <c r="U49" s="31"/>
      <c r="V49" s="31"/>
      <c r="W49" s="31"/>
      <c r="X49" s="31"/>
      <c r="Y49" s="48"/>
    </row>
    <row r="50" spans="1:25" ht="18">
      <c r="A50" s="66">
        <v>14</v>
      </c>
      <c r="B50" s="67"/>
      <c r="C50" s="28" t="s">
        <v>48</v>
      </c>
      <c r="D50" s="31">
        <v>5562.024850000001</v>
      </c>
      <c r="E50" s="28" t="s">
        <v>44</v>
      </c>
      <c r="F50" s="31">
        <f>D50/D$52%</f>
        <v>3.2202859660923755</v>
      </c>
      <c r="G50" s="31">
        <f>D50/A50</f>
        <v>397.28748928571434</v>
      </c>
      <c r="H50" s="28" t="s">
        <v>46</v>
      </c>
      <c r="I50" s="48"/>
      <c r="J50" s="29">
        <f>+(G50/G$154)*100</f>
        <v>12.824040776655773</v>
      </c>
      <c r="K50" s="29"/>
      <c r="L50" s="55">
        <f>G50/K53%</f>
        <v>0.0007861655662694726</v>
      </c>
      <c r="M50" s="68"/>
      <c r="N50" s="68"/>
      <c r="O50" s="29">
        <f>L50/N53%</f>
        <v>0.23408395782090918</v>
      </c>
      <c r="P50" s="30"/>
      <c r="Q50" s="50">
        <v>0.048894489895373414</v>
      </c>
      <c r="R50" s="50">
        <v>0.04330358517210868</v>
      </c>
      <c r="S50" s="50">
        <v>0.012785463021699523</v>
      </c>
      <c r="T50" s="50">
        <v>0.03815937246525338</v>
      </c>
      <c r="U50" s="50">
        <v>0.15484365098904795</v>
      </c>
      <c r="V50" s="50">
        <v>0.0010354474433801678</v>
      </c>
      <c r="W50" s="50">
        <v>0.01793163754048815</v>
      </c>
      <c r="X50" s="50">
        <v>0.03417807624435331</v>
      </c>
      <c r="Y50" s="48"/>
    </row>
    <row r="51" spans="1:25" ht="18">
      <c r="A51" s="66">
        <v>14</v>
      </c>
      <c r="B51" s="67"/>
      <c r="C51" s="28" t="s">
        <v>49</v>
      </c>
      <c r="D51" s="31">
        <v>24698.835479999998</v>
      </c>
      <c r="E51" s="28" t="s">
        <v>44</v>
      </c>
      <c r="F51" s="31">
        <f>D51/D$52%</f>
        <v>14.300064350677689</v>
      </c>
      <c r="G51" s="31">
        <f>D51/A51</f>
        <v>1764.2025342857141</v>
      </c>
      <c r="H51" s="28" t="s">
        <v>46</v>
      </c>
      <c r="I51" s="48"/>
      <c r="J51" s="29">
        <f>+(G51/G$155)*100</f>
        <v>12.792086945290174</v>
      </c>
      <c r="K51" s="29"/>
      <c r="L51" s="55">
        <f>G51/K53%</f>
        <v>0.00349106206911872</v>
      </c>
      <c r="M51" s="92"/>
      <c r="N51" s="92"/>
      <c r="O51" s="29">
        <f>L51/N53%</f>
        <v>1.0394777654986376</v>
      </c>
      <c r="P51" s="30" t="s">
        <v>50</v>
      </c>
      <c r="Q51" s="29">
        <f aca="true" t="shared" si="6" ref="Q51:X51">Q50*10/$A53</f>
        <v>0.03492463563955244</v>
      </c>
      <c r="R51" s="29">
        <f t="shared" si="6"/>
        <v>0.030931132265791916</v>
      </c>
      <c r="S51" s="29">
        <f t="shared" si="6"/>
        <v>0.00913247358692823</v>
      </c>
      <c r="T51" s="29">
        <f t="shared" si="6"/>
        <v>0.02725669461803813</v>
      </c>
      <c r="U51" s="29">
        <f t="shared" si="6"/>
        <v>0.11060260784931997</v>
      </c>
      <c r="V51" s="29">
        <f t="shared" si="6"/>
        <v>0.0007396053167001199</v>
      </c>
      <c r="W51" s="29">
        <f t="shared" si="6"/>
        <v>0.012808312528920108</v>
      </c>
      <c r="X51" s="29">
        <f t="shared" si="6"/>
        <v>0.02441291160310951</v>
      </c>
      <c r="Y51" s="48"/>
    </row>
    <row r="52" spans="1:25" ht="18">
      <c r="A52" s="66">
        <v>14</v>
      </c>
      <c r="B52" s="67"/>
      <c r="C52" s="28" t="s">
        <v>119</v>
      </c>
      <c r="D52" s="31">
        <f>SUM(D48:D51)</f>
        <v>172718.35199</v>
      </c>
      <c r="E52" s="28" t="s">
        <v>44</v>
      </c>
      <c r="F52" s="31">
        <f>D52/D$52%</f>
        <v>100</v>
      </c>
      <c r="G52" s="31">
        <f>SUM(G48:G51)</f>
        <v>12337.025142142857</v>
      </c>
      <c r="H52" s="28" t="s">
        <v>46</v>
      </c>
      <c r="I52" s="48">
        <f>D52/K52%</f>
        <v>27.091303192669173</v>
      </c>
      <c r="J52" s="29">
        <f>+(G52/G$156)*100</f>
        <v>12.770940974235746</v>
      </c>
      <c r="K52" s="31">
        <f>+form_conso!D91</f>
        <v>637541.6891599998</v>
      </c>
      <c r="L52" s="55">
        <f>G52/K53%</f>
        <v>0.02441291160310951</v>
      </c>
      <c r="M52" s="93"/>
      <c r="N52" s="93"/>
      <c r="O52" s="29">
        <f>L52/N53%</f>
        <v>7.269042572171195</v>
      </c>
      <c r="P52" s="30" t="s">
        <v>51</v>
      </c>
      <c r="Q52" s="31">
        <v>44.96274335948751</v>
      </c>
      <c r="R52" s="31">
        <v>23.474600725895918</v>
      </c>
      <c r="S52" s="31">
        <v>10.081408518191594</v>
      </c>
      <c r="T52" s="31">
        <v>19.440519761295572</v>
      </c>
      <c r="U52" s="31">
        <v>0.057162310120766</v>
      </c>
      <c r="V52" s="31">
        <v>0.9899235664887497</v>
      </c>
      <c r="W52" s="31">
        <v>0.9899235664887497</v>
      </c>
      <c r="X52" s="31">
        <v>100</v>
      </c>
      <c r="Y52" s="48"/>
    </row>
    <row r="53" spans="1:25" ht="18">
      <c r="A53" s="66">
        <v>14</v>
      </c>
      <c r="B53" s="67"/>
      <c r="C53" s="28" t="s">
        <v>94</v>
      </c>
      <c r="D53" s="31"/>
      <c r="E53" s="28"/>
      <c r="F53" s="31"/>
      <c r="G53" s="28"/>
      <c r="H53" s="28"/>
      <c r="I53" s="28"/>
      <c r="J53" s="28"/>
      <c r="K53" s="31">
        <f>+form_conso!L96</f>
        <v>50534837.23166995</v>
      </c>
      <c r="L53" s="29"/>
      <c r="M53" s="29">
        <v>4.701867667579864</v>
      </c>
      <c r="N53" s="29">
        <f>M53/A53</f>
        <v>0.3358476905414189</v>
      </c>
      <c r="O53" s="29"/>
      <c r="P53" s="30"/>
      <c r="Q53" s="31"/>
      <c r="R53" s="31"/>
      <c r="S53" s="31"/>
      <c r="T53" s="31"/>
      <c r="U53" s="31"/>
      <c r="V53" s="31"/>
      <c r="W53" s="31"/>
      <c r="X53" s="31"/>
      <c r="Y53" s="48"/>
    </row>
    <row r="54" spans="1:25" s="47" customFormat="1" ht="18">
      <c r="A54" s="81">
        <v>10</v>
      </c>
      <c r="B54" s="87" t="s">
        <v>23</v>
      </c>
      <c r="C54" s="47" t="s">
        <v>45</v>
      </c>
      <c r="D54" s="52">
        <v>60871</v>
      </c>
      <c r="E54" s="47" t="s">
        <v>44</v>
      </c>
      <c r="F54" s="52">
        <f>D54/D$58%</f>
        <v>43.83718501768006</v>
      </c>
      <c r="G54" s="52">
        <f>D54/A54</f>
        <v>6087.1</v>
      </c>
      <c r="H54" s="47" t="s">
        <v>46</v>
      </c>
      <c r="I54" s="59"/>
      <c r="J54" s="54">
        <f>+(G54/G$152)*100</f>
        <v>12.210519947664247</v>
      </c>
      <c r="K54" s="54"/>
      <c r="L54" s="56">
        <f>G54/K59%</f>
        <v>0.010854572498695628</v>
      </c>
      <c r="O54" s="54">
        <f>L54/N59%</f>
        <v>5.430522658030788</v>
      </c>
      <c r="P54" s="88" t="s">
        <v>76</v>
      </c>
      <c r="Q54" s="52">
        <v>50548</v>
      </c>
      <c r="R54" s="52">
        <v>65416</v>
      </c>
      <c r="S54" s="52">
        <v>16656</v>
      </c>
      <c r="T54" s="52">
        <v>4958</v>
      </c>
      <c r="U54" s="52">
        <v>409</v>
      </c>
      <c r="V54" s="52">
        <v>263</v>
      </c>
      <c r="W54" s="52">
        <v>607</v>
      </c>
      <c r="X54" s="52">
        <v>138730</v>
      </c>
      <c r="Y54" s="59">
        <f>X54/A54</f>
        <v>13873</v>
      </c>
    </row>
    <row r="55" spans="1:25" s="47" customFormat="1" ht="18">
      <c r="A55" s="81">
        <v>10</v>
      </c>
      <c r="B55" s="87"/>
      <c r="C55" s="47" t="s">
        <v>47</v>
      </c>
      <c r="D55" s="52">
        <v>47083</v>
      </c>
      <c r="E55" s="47" t="s">
        <v>44</v>
      </c>
      <c r="F55" s="52">
        <f>D55/D$58%</f>
        <v>33.90754517237158</v>
      </c>
      <c r="G55" s="52">
        <f>D55/A55</f>
        <v>4708.3</v>
      </c>
      <c r="H55" s="47" t="s">
        <v>46</v>
      </c>
      <c r="I55" s="59"/>
      <c r="J55" s="54">
        <f>+(G55/G$153)*100</f>
        <v>15.767021987506928</v>
      </c>
      <c r="K55" s="54"/>
      <c r="L55" s="56">
        <f>G55/K59%</f>
        <v>0.008395883704162676</v>
      </c>
      <c r="O55" s="54">
        <f>L55/N59%</f>
        <v>4.200445175996181</v>
      </c>
      <c r="P55" s="88"/>
      <c r="Q55" s="52"/>
      <c r="R55" s="52"/>
      <c r="S55" s="52"/>
      <c r="T55" s="52"/>
      <c r="U55" s="52"/>
      <c r="V55" s="52"/>
      <c r="W55" s="52"/>
      <c r="X55" s="52"/>
      <c r="Y55" s="59"/>
    </row>
    <row r="56" spans="1:25" s="47" customFormat="1" ht="18">
      <c r="A56" s="81">
        <v>10</v>
      </c>
      <c r="B56" s="87"/>
      <c r="C56" s="47" t="s">
        <v>48</v>
      </c>
      <c r="D56" s="52">
        <v>8334</v>
      </c>
      <c r="E56" s="47" t="s">
        <v>44</v>
      </c>
      <c r="F56" s="52">
        <f>D56/D$58%</f>
        <v>6.001858026602909</v>
      </c>
      <c r="G56" s="52">
        <f>D56/A56</f>
        <v>833.4</v>
      </c>
      <c r="H56" s="47" t="s">
        <v>46</v>
      </c>
      <c r="I56" s="59"/>
      <c r="J56" s="54">
        <f>+(G56/G$154)*100</f>
        <v>26.901314215758827</v>
      </c>
      <c r="K56" s="54"/>
      <c r="L56" s="56">
        <f>G56/K59%</f>
        <v>0.0014861265167999435</v>
      </c>
      <c r="N56" s="89"/>
      <c r="O56" s="54">
        <f>L56/N59%</f>
        <v>0.7435063631619093</v>
      </c>
      <c r="P56" s="88"/>
      <c r="Q56" s="53">
        <v>0.030018992589261634</v>
      </c>
      <c r="R56" s="53">
        <v>0.04025558381919498</v>
      </c>
      <c r="S56" s="53">
        <v>0.010666290972780337</v>
      </c>
      <c r="T56" s="53">
        <v>0.021620386480760995</v>
      </c>
      <c r="U56" s="53">
        <v>0.01068152852934417</v>
      </c>
      <c r="V56" s="53">
        <v>0.0022212875359586756</v>
      </c>
      <c r="W56" s="53">
        <v>0.005126697849151773</v>
      </c>
      <c r="X56" s="53">
        <v>0.0247384607242208</v>
      </c>
      <c r="Y56" s="59"/>
    </row>
    <row r="57" spans="1:25" s="47" customFormat="1" ht="15.75">
      <c r="A57" s="81">
        <v>10</v>
      </c>
      <c r="C57" s="47" t="s">
        <v>49</v>
      </c>
      <c r="D57" s="52">
        <v>22569</v>
      </c>
      <c r="E57" s="47" t="s">
        <v>44</v>
      </c>
      <c r="F57" s="52">
        <f>D57/D$58%</f>
        <v>16.253411783345456</v>
      </c>
      <c r="G57" s="52">
        <f>D57/A57</f>
        <v>2256.9</v>
      </c>
      <c r="H57" s="47" t="s">
        <v>46</v>
      </c>
      <c r="I57" s="59"/>
      <c r="J57" s="54">
        <f>+(G57/G$155)*100</f>
        <v>16.364595598154715</v>
      </c>
      <c r="K57" s="54"/>
      <c r="L57" s="56">
        <f>G57/K59%</f>
        <v>0.004024524760938076</v>
      </c>
      <c r="N57" s="90"/>
      <c r="O57" s="54">
        <f>L57/N59%</f>
        <v>2.0134623362372372</v>
      </c>
      <c r="P57" s="88" t="s">
        <v>50</v>
      </c>
      <c r="Q57" s="54">
        <f aca="true" t="shared" si="7" ref="Q57:X57">Q56*10/$A59</f>
        <v>0.030018992589261634</v>
      </c>
      <c r="R57" s="54">
        <f t="shared" si="7"/>
        <v>0.04025558381919498</v>
      </c>
      <c r="S57" s="54">
        <f t="shared" si="7"/>
        <v>0.010666290972780337</v>
      </c>
      <c r="T57" s="54">
        <f t="shared" si="7"/>
        <v>0.021620386480760995</v>
      </c>
      <c r="U57" s="54">
        <f t="shared" si="7"/>
        <v>0.01068152852934417</v>
      </c>
      <c r="V57" s="54">
        <f t="shared" si="7"/>
        <v>0.0022212875359586756</v>
      </c>
      <c r="W57" s="54">
        <f t="shared" si="7"/>
        <v>0.005126697849151773</v>
      </c>
      <c r="X57" s="54">
        <f t="shared" si="7"/>
        <v>0.0247384607242208</v>
      </c>
      <c r="Y57" s="59"/>
    </row>
    <row r="58" spans="1:25" s="47" customFormat="1" ht="18">
      <c r="A58" s="81">
        <v>10</v>
      </c>
      <c r="B58" s="87"/>
      <c r="C58" s="47" t="s">
        <v>119</v>
      </c>
      <c r="D58" s="52">
        <f>SUM(D54:D57)</f>
        <v>138857</v>
      </c>
      <c r="E58" s="47" t="s">
        <v>44</v>
      </c>
      <c r="F58" s="52">
        <f>D58/D$58%</f>
        <v>100</v>
      </c>
      <c r="G58" s="52">
        <f>SUM(G54:G57)</f>
        <v>13885.7</v>
      </c>
      <c r="H58" s="47" t="s">
        <v>46</v>
      </c>
      <c r="I58" s="59">
        <f>D58/K58%</f>
        <v>5.423902403583619</v>
      </c>
      <c r="J58" s="54">
        <f>+(G58/G$156)*100</f>
        <v>14.374085571097709</v>
      </c>
      <c r="K58" s="52">
        <f>+form_conso!D103</f>
        <v>2560094</v>
      </c>
      <c r="L58" s="56">
        <f>G58/K59%</f>
        <v>0.024761107480596324</v>
      </c>
      <c r="N58" s="91"/>
      <c r="O58" s="54">
        <f>L58/N59%</f>
        <v>12.387936533426116</v>
      </c>
      <c r="P58" s="88" t="s">
        <v>51</v>
      </c>
      <c r="Q58" s="52">
        <v>36.436243062063</v>
      </c>
      <c r="R58" s="52">
        <v>47.15346356231529</v>
      </c>
      <c r="S58" s="52">
        <v>12.0060549268363</v>
      </c>
      <c r="T58" s="52">
        <v>3.573848482664168</v>
      </c>
      <c r="U58" s="52">
        <v>0.18957687594608233</v>
      </c>
      <c r="V58" s="52">
        <v>0.4375405463850645</v>
      </c>
      <c r="W58" s="52">
        <v>0.4375405463850645</v>
      </c>
      <c r="X58" s="52">
        <v>100</v>
      </c>
      <c r="Y58" s="59"/>
    </row>
    <row r="59" spans="1:25" s="47" customFormat="1" ht="18">
      <c r="A59" s="81">
        <v>10</v>
      </c>
      <c r="B59" s="87"/>
      <c r="C59" s="47" t="s">
        <v>94</v>
      </c>
      <c r="D59" s="52"/>
      <c r="F59" s="52"/>
      <c r="K59" s="52">
        <f>+form_conso!L108</f>
        <v>56078671</v>
      </c>
      <c r="L59" s="52"/>
      <c r="M59" s="54">
        <v>1.9988080673309823</v>
      </c>
      <c r="N59" s="54">
        <f>M59/A59</f>
        <v>0.19988080673309822</v>
      </c>
      <c r="O59" s="54"/>
      <c r="P59" s="88"/>
      <c r="Y59" s="59"/>
    </row>
    <row r="60" spans="1:25" ht="18">
      <c r="A60" s="66">
        <v>10</v>
      </c>
      <c r="B60" s="67" t="s">
        <v>112</v>
      </c>
      <c r="C60" s="28" t="s">
        <v>45</v>
      </c>
      <c r="D60" s="31">
        <v>5229</v>
      </c>
      <c r="E60" s="28" t="s">
        <v>44</v>
      </c>
      <c r="F60" s="31">
        <f>D60/D$64%</f>
        <v>16.280083439708584</v>
      </c>
      <c r="G60" s="31">
        <f>D60/A60</f>
        <v>522.9</v>
      </c>
      <c r="H60" s="28" t="s">
        <v>46</v>
      </c>
      <c r="I60" s="48"/>
      <c r="J60" s="29">
        <f>+(G60/G$152)*100</f>
        <v>1.048919991561439</v>
      </c>
      <c r="K60" s="29"/>
      <c r="L60" s="55">
        <f>G60/K65%</f>
        <v>0.004360232412311715</v>
      </c>
      <c r="M60" s="28"/>
      <c r="N60" s="28"/>
      <c r="O60" s="29">
        <f>L60/N65%</f>
        <v>2.144236723078121</v>
      </c>
      <c r="P60" s="30" t="s">
        <v>76</v>
      </c>
      <c r="Q60" s="31">
        <f>SUM(Q46:Q59)</f>
        <v>128288.66398009441</v>
      </c>
      <c r="R60" s="31">
        <f aca="true" t="shared" si="8" ref="R60:X60">SUM(R46:R59)</f>
        <v>106092.00801829385</v>
      </c>
      <c r="S60" s="31">
        <f t="shared" si="8"/>
        <v>34125.727018203506</v>
      </c>
      <c r="T60" s="31">
        <f t="shared" si="8"/>
        <v>38558.47326062197</v>
      </c>
      <c r="U60" s="31">
        <f t="shared" si="8"/>
        <v>2128.898480355215</v>
      </c>
      <c r="V60" s="31">
        <f t="shared" si="8"/>
        <v>363.377429732421</v>
      </c>
      <c r="W60" s="31">
        <f t="shared" si="8"/>
        <v>2318.4620754503567</v>
      </c>
      <c r="X60" s="31">
        <f t="shared" si="8"/>
        <v>311748.46005790925</v>
      </c>
      <c r="Y60" s="48">
        <f>X60/A60</f>
        <v>31174.846005790925</v>
      </c>
    </row>
    <row r="61" spans="1:25" ht="18">
      <c r="A61" s="66">
        <v>10</v>
      </c>
      <c r="B61" s="67"/>
      <c r="C61" s="28" t="s">
        <v>47</v>
      </c>
      <c r="D61" s="31">
        <v>13921</v>
      </c>
      <c r="E61" s="28" t="s">
        <v>44</v>
      </c>
      <c r="F61" s="31">
        <f>D61/D$64%</f>
        <v>43.341947134095086</v>
      </c>
      <c r="G61" s="31">
        <f>D61/A61</f>
        <v>1392.1</v>
      </c>
      <c r="H61" s="28" t="s">
        <v>46</v>
      </c>
      <c r="I61" s="48"/>
      <c r="J61" s="29">
        <f>+(G61/G$153)*100</f>
        <v>4.661825140455873</v>
      </c>
      <c r="K61" s="29"/>
      <c r="L61" s="55">
        <f>G61/K65%</f>
        <v>0.01160810774752178</v>
      </c>
      <c r="M61" s="28"/>
      <c r="N61" s="28"/>
      <c r="O61" s="29">
        <f>L61/N65%</f>
        <v>5.708533069797386</v>
      </c>
      <c r="P61" s="30"/>
      <c r="Q61" s="31"/>
      <c r="R61" s="31"/>
      <c r="S61" s="31"/>
      <c r="T61" s="31"/>
      <c r="U61" s="31"/>
      <c r="V61" s="31"/>
      <c r="W61" s="31"/>
      <c r="X61" s="31"/>
      <c r="Y61" s="48"/>
    </row>
    <row r="62" spans="1:25" ht="18">
      <c r="A62" s="66">
        <v>10</v>
      </c>
      <c r="B62" s="67"/>
      <c r="C62" s="28" t="s">
        <v>48</v>
      </c>
      <c r="D62" s="31">
        <v>3206</v>
      </c>
      <c r="E62" s="28" t="s">
        <v>44</v>
      </c>
      <c r="F62" s="31">
        <f>D62/D$64%</f>
        <v>9.981630810423736</v>
      </c>
      <c r="G62" s="31">
        <f>D62/A62</f>
        <v>320.6</v>
      </c>
      <c r="H62" s="28" t="s">
        <v>46</v>
      </c>
      <c r="I62" s="48"/>
      <c r="J62" s="29">
        <f>+(G62/G$154)*100</f>
        <v>10.348645713429663</v>
      </c>
      <c r="K62" s="29"/>
      <c r="L62" s="55">
        <f>G62/K65%</f>
        <v>0.002673341960962203</v>
      </c>
      <c r="M62" s="68"/>
      <c r="N62" s="68"/>
      <c r="O62" s="29">
        <f>L62/N65%</f>
        <v>1.3146725825565995</v>
      </c>
      <c r="P62" s="30"/>
      <c r="Q62" s="130">
        <v>0.041422619947978814</v>
      </c>
      <c r="R62" s="130">
        <v>0.05583146801555467</v>
      </c>
      <c r="S62" s="130">
        <v>0.006404994064528323</v>
      </c>
      <c r="T62" s="130">
        <v>0.01994941039960848</v>
      </c>
      <c r="U62" s="130">
        <v>0.02541041158179812</v>
      </c>
      <c r="V62" s="130">
        <v>0.009076027941200304</v>
      </c>
      <c r="W62" s="130">
        <v>0.03273852935932967</v>
      </c>
      <c r="X62" s="130">
        <v>0.02678261710672021</v>
      </c>
      <c r="Y62" s="131"/>
    </row>
    <row r="63" spans="1:25" ht="18">
      <c r="A63" s="66">
        <v>10</v>
      </c>
      <c r="B63" s="67"/>
      <c r="C63" s="28" t="s">
        <v>49</v>
      </c>
      <c r="D63" s="31">
        <v>9763</v>
      </c>
      <c r="E63" s="28" t="s">
        <v>44</v>
      </c>
      <c r="F63" s="31">
        <f>D63/D$64%</f>
        <v>30.396338615772596</v>
      </c>
      <c r="G63" s="31">
        <f>D63/A63</f>
        <v>976.3</v>
      </c>
      <c r="H63" s="28" t="s">
        <v>46</v>
      </c>
      <c r="I63" s="48"/>
      <c r="J63" s="29">
        <f>+(G63/G$155)*100</f>
        <v>7.079070708705945</v>
      </c>
      <c r="K63" s="29"/>
      <c r="L63" s="55">
        <f>G63/K65%</f>
        <v>0.008140934985924513</v>
      </c>
      <c r="M63" s="92"/>
      <c r="N63" s="92"/>
      <c r="O63" s="29">
        <f>L63/N65%</f>
        <v>4.003477362289482</v>
      </c>
      <c r="P63" s="30" t="s">
        <v>50</v>
      </c>
      <c r="Q63" s="29">
        <f aca="true" t="shared" si="9" ref="Q63:X63">Q62*10/$A65</f>
        <v>0.041422619947978814</v>
      </c>
      <c r="R63" s="29">
        <f t="shared" si="9"/>
        <v>0.05583146801555468</v>
      </c>
      <c r="S63" s="29">
        <f t="shared" si="9"/>
        <v>0.006404994064528323</v>
      </c>
      <c r="T63" s="29">
        <f t="shared" si="9"/>
        <v>0.01994941039960848</v>
      </c>
      <c r="U63" s="29">
        <f t="shared" si="9"/>
        <v>0.02541041158179812</v>
      </c>
      <c r="V63" s="29">
        <f t="shared" si="9"/>
        <v>0.009076027941200304</v>
      </c>
      <c r="W63" s="29">
        <f t="shared" si="9"/>
        <v>0.03273852935932967</v>
      </c>
      <c r="X63" s="29">
        <f t="shared" si="9"/>
        <v>0.026782617106720207</v>
      </c>
      <c r="Y63" s="48"/>
    </row>
    <row r="64" spans="1:25" ht="18">
      <c r="A64" s="66">
        <v>10</v>
      </c>
      <c r="B64" s="67"/>
      <c r="C64" s="28" t="s">
        <v>119</v>
      </c>
      <c r="D64" s="31">
        <f>SUM(D60:D63)</f>
        <v>32119</v>
      </c>
      <c r="E64" s="28" t="s">
        <v>44</v>
      </c>
      <c r="F64" s="31">
        <f>D64/D$64%</f>
        <v>100</v>
      </c>
      <c r="G64" s="31">
        <f>SUM(G60:G63)</f>
        <v>3211.8999999999996</v>
      </c>
      <c r="H64" s="28" t="s">
        <v>46</v>
      </c>
      <c r="I64" s="48">
        <f>D64/K64%</f>
        <v>13.47019228752962</v>
      </c>
      <c r="J64" s="29">
        <f>+(G64/G$156)*100</f>
        <v>3.3248684218878934</v>
      </c>
      <c r="K64" s="31">
        <f>+form_conso!D115</f>
        <v>238445</v>
      </c>
      <c r="L64" s="55">
        <f>G64/K65%</f>
        <v>0.026782617106720207</v>
      </c>
      <c r="M64" s="93"/>
      <c r="N64" s="93"/>
      <c r="O64" s="29">
        <f>L64/N65%</f>
        <v>13.170919737721587</v>
      </c>
      <c r="P64" s="30" t="s">
        <v>51</v>
      </c>
      <c r="Q64" s="31">
        <v>37.42955882810797</v>
      </c>
      <c r="R64" s="31">
        <v>34.611911952426915</v>
      </c>
      <c r="S64" s="31">
        <v>6.753012235748311</v>
      </c>
      <c r="T64" s="31">
        <v>19.125751113048352</v>
      </c>
      <c r="U64" s="31">
        <v>0.3487032597527943</v>
      </c>
      <c r="V64" s="31">
        <v>1.2578224726797222</v>
      </c>
      <c r="W64" s="31">
        <v>1.2578224726797222</v>
      </c>
      <c r="X64" s="31">
        <v>100</v>
      </c>
      <c r="Y64" s="48"/>
    </row>
    <row r="65" spans="1:25" ht="18">
      <c r="A65" s="66">
        <v>10</v>
      </c>
      <c r="B65" s="67"/>
      <c r="C65" s="28" t="s">
        <v>94</v>
      </c>
      <c r="D65" s="31"/>
      <c r="E65" s="28"/>
      <c r="F65" s="31"/>
      <c r="G65" s="28"/>
      <c r="H65" s="28"/>
      <c r="I65" s="28"/>
      <c r="J65" s="28"/>
      <c r="K65" s="31">
        <f>+form_conso!L120</f>
        <v>11992480</v>
      </c>
      <c r="L65" s="29"/>
      <c r="M65" s="29">
        <v>2.0334659720091257</v>
      </c>
      <c r="N65" s="29">
        <f>M65/A65</f>
        <v>0.20334659720091258</v>
      </c>
      <c r="O65" s="29"/>
      <c r="P65" s="30"/>
      <c r="Q65" s="31"/>
      <c r="R65" s="31"/>
      <c r="S65" s="31"/>
      <c r="T65" s="31"/>
      <c r="U65" s="31"/>
      <c r="V65" s="31"/>
      <c r="W65" s="31"/>
      <c r="X65" s="31"/>
      <c r="Y65" s="48"/>
    </row>
    <row r="66" spans="1:25" s="47" customFormat="1" ht="18">
      <c r="A66" s="66">
        <v>10</v>
      </c>
      <c r="B66" s="87" t="s">
        <v>126</v>
      </c>
      <c r="C66" s="47" t="s">
        <v>127</v>
      </c>
      <c r="D66" s="52">
        <v>2428</v>
      </c>
      <c r="E66" s="47" t="s">
        <v>44</v>
      </c>
      <c r="F66" s="52">
        <f>D66/D$88%</f>
        <v>2.892495019771647</v>
      </c>
      <c r="G66" s="52">
        <f>D66/A66</f>
        <v>242.8</v>
      </c>
      <c r="H66" s="47" t="s">
        <v>46</v>
      </c>
      <c r="K66" s="52"/>
      <c r="L66" s="56">
        <f>G66/K71%</f>
        <v>0.004292496511020649</v>
      </c>
      <c r="M66" s="54"/>
      <c r="N66" s="54"/>
      <c r="O66" s="54"/>
      <c r="P66" s="88"/>
      <c r="Q66" s="52"/>
      <c r="R66" s="52"/>
      <c r="S66" s="52"/>
      <c r="T66" s="52"/>
      <c r="U66" s="52"/>
      <c r="V66" s="52"/>
      <c r="W66" s="52"/>
      <c r="X66" s="52"/>
      <c r="Y66" s="59"/>
    </row>
    <row r="67" spans="1:25" s="47" customFormat="1" ht="18">
      <c r="A67" s="66">
        <v>10</v>
      </c>
      <c r="B67" s="87"/>
      <c r="C67" s="47" t="s">
        <v>128</v>
      </c>
      <c r="D67" s="52">
        <v>1235</v>
      </c>
      <c r="E67" s="47" t="s">
        <v>44</v>
      </c>
      <c r="F67" s="52">
        <f>D67/D$88%</f>
        <v>1.471264970929977</v>
      </c>
      <c r="G67" s="52">
        <f>D67/A67</f>
        <v>123.5</v>
      </c>
      <c r="H67" s="47" t="s">
        <v>46</v>
      </c>
      <c r="K67" s="52"/>
      <c r="L67" s="56">
        <f>G67/K71%</f>
        <v>0.002183374460918658</v>
      </c>
      <c r="M67" s="54"/>
      <c r="N67" s="54"/>
      <c r="O67" s="54"/>
      <c r="P67" s="88"/>
      <c r="Q67" s="52"/>
      <c r="R67" s="52"/>
      <c r="S67" s="52"/>
      <c r="T67" s="52"/>
      <c r="U67" s="52"/>
      <c r="V67" s="52"/>
      <c r="W67" s="52"/>
      <c r="X67" s="52"/>
      <c r="Y67" s="59"/>
    </row>
    <row r="68" spans="1:25" s="47" customFormat="1" ht="18">
      <c r="A68" s="66">
        <v>10</v>
      </c>
      <c r="B68" s="87"/>
      <c r="C68" s="47" t="s">
        <v>129</v>
      </c>
      <c r="D68" s="52">
        <v>494</v>
      </c>
      <c r="E68" s="47" t="s">
        <v>44</v>
      </c>
      <c r="F68" s="52">
        <f>D68/D$88%</f>
        <v>0.5885059883719908</v>
      </c>
      <c r="G68" s="52">
        <f>D68/A68</f>
        <v>49.4</v>
      </c>
      <c r="H68" s="47" t="s">
        <v>46</v>
      </c>
      <c r="K68" s="52"/>
      <c r="L68" s="56">
        <f>G68/K71%</f>
        <v>0.0008733497843674632</v>
      </c>
      <c r="M68" s="54"/>
      <c r="N68" s="54"/>
      <c r="O68" s="54"/>
      <c r="P68" s="88"/>
      <c r="Q68" s="52"/>
      <c r="R68" s="52"/>
      <c r="S68" s="52"/>
      <c r="T68" s="52"/>
      <c r="U68" s="52"/>
      <c r="V68" s="52"/>
      <c r="W68" s="52"/>
      <c r="X68" s="52"/>
      <c r="Y68" s="59"/>
    </row>
    <row r="69" spans="1:25" s="47" customFormat="1" ht="18">
      <c r="A69" s="66">
        <v>10</v>
      </c>
      <c r="B69" s="87"/>
      <c r="C69" s="47" t="s">
        <v>130</v>
      </c>
      <c r="D69" s="52">
        <v>448</v>
      </c>
      <c r="E69" s="47" t="s">
        <v>44</v>
      </c>
      <c r="F69" s="52">
        <f>D69/D$88%</f>
        <v>0.5337058356086071</v>
      </c>
      <c r="G69" s="52">
        <f>D69/A69</f>
        <v>44.8</v>
      </c>
      <c r="H69" s="47" t="s">
        <v>46</v>
      </c>
      <c r="K69" s="52"/>
      <c r="L69" s="56">
        <f>G69/K71%</f>
        <v>0.0007920257153777803</v>
      </c>
      <c r="M69" s="54"/>
      <c r="N69" s="54"/>
      <c r="O69" s="54"/>
      <c r="P69" s="88"/>
      <c r="Q69" s="52"/>
      <c r="R69" s="52"/>
      <c r="S69" s="52"/>
      <c r="T69" s="52"/>
      <c r="U69" s="52"/>
      <c r="V69" s="52"/>
      <c r="W69" s="52"/>
      <c r="X69" s="52"/>
      <c r="Y69" s="59"/>
    </row>
    <row r="70" spans="1:25" s="47" customFormat="1" ht="18">
      <c r="A70" s="81">
        <v>10</v>
      </c>
      <c r="B70" s="87"/>
      <c r="C70" s="47" t="s">
        <v>119</v>
      </c>
      <c r="D70" s="52">
        <f>SUM(D66:D69)</f>
        <v>4605</v>
      </c>
      <c r="E70" s="47" t="s">
        <v>44</v>
      </c>
      <c r="F70" s="52">
        <f>D70/D$88%</f>
        <v>5.485971814682221</v>
      </c>
      <c r="G70" s="52">
        <f>SUM(G66:G69)</f>
        <v>460.5</v>
      </c>
      <c r="H70" s="47" t="s">
        <v>46</v>
      </c>
      <c r="I70" s="59">
        <f>D70/K70%</f>
        <v>2.83501505236005</v>
      </c>
      <c r="J70" s="54">
        <f>+(G70/G$156)*100</f>
        <v>0.4766966307417339</v>
      </c>
      <c r="K70" s="52">
        <f>+form_conso!D127</f>
        <v>162433</v>
      </c>
      <c r="L70" s="56">
        <f>G70/K71%</f>
        <v>0.00814124647168455</v>
      </c>
      <c r="N70" s="91"/>
      <c r="O70" s="54">
        <f>L70/N71%</f>
        <v>6.406065243096614</v>
      </c>
      <c r="P70" s="88" t="s">
        <v>51</v>
      </c>
      <c r="Q70" s="52">
        <v>54.08465056603484</v>
      </c>
      <c r="R70" s="52">
        <v>40.47477370843983</v>
      </c>
      <c r="S70" s="52">
        <v>2.098324224861751</v>
      </c>
      <c r="T70" s="52">
        <v>2.488725492814152</v>
      </c>
      <c r="U70" s="52">
        <v>0.0804083475412498</v>
      </c>
      <c r="V70" s="52">
        <v>0.5394141888258184</v>
      </c>
      <c r="W70" s="52">
        <v>0.5394141888258184</v>
      </c>
      <c r="X70" s="52">
        <v>100</v>
      </c>
      <c r="Y70" s="59"/>
    </row>
    <row r="71" spans="1:25" s="47" customFormat="1" ht="18">
      <c r="A71" s="66">
        <v>10</v>
      </c>
      <c r="B71" s="87"/>
      <c r="C71" s="47" t="s">
        <v>94</v>
      </c>
      <c r="D71" s="52"/>
      <c r="F71" s="52"/>
      <c r="K71" s="52">
        <f>+form_conso!L127</f>
        <v>5656382</v>
      </c>
      <c r="L71" s="54"/>
      <c r="M71" s="54">
        <v>1.2708653694181191</v>
      </c>
      <c r="N71" s="54">
        <f>M71/A71</f>
        <v>0.1270865369418119</v>
      </c>
      <c r="O71" s="54"/>
      <c r="P71" s="88"/>
      <c r="Q71" s="52"/>
      <c r="R71" s="52"/>
      <c r="S71" s="52"/>
      <c r="T71" s="52"/>
      <c r="U71" s="52"/>
      <c r="V71" s="52"/>
      <c r="W71" s="52"/>
      <c r="X71" s="52"/>
      <c r="Y71" s="59"/>
    </row>
    <row r="72" spans="1:25" s="47" customFormat="1" ht="18">
      <c r="A72" s="81">
        <v>9</v>
      </c>
      <c r="B72" s="87" t="s">
        <v>30</v>
      </c>
      <c r="C72" s="47" t="s">
        <v>45</v>
      </c>
      <c r="D72" s="52">
        <v>2810.034309999999</v>
      </c>
      <c r="E72" s="47" t="s">
        <v>44</v>
      </c>
      <c r="F72" s="52">
        <f>D72/D$76%</f>
        <v>27.80249200052919</v>
      </c>
      <c r="G72" s="52">
        <f>D72/A72</f>
        <v>312.22603444444434</v>
      </c>
      <c r="H72" s="47" t="s">
        <v>46</v>
      </c>
      <c r="I72" s="59"/>
      <c r="J72" s="54">
        <f>+(G72/G$152)*100</f>
        <v>0.6263150304355098</v>
      </c>
      <c r="K72" s="54"/>
      <c r="L72" s="56">
        <f>G72/K77%</f>
        <v>0.003366103632391072</v>
      </c>
      <c r="O72" s="54">
        <f>L72/N77%</f>
        <v>0.7415029456214549</v>
      </c>
      <c r="P72" s="88" t="s">
        <v>76</v>
      </c>
      <c r="Q72" s="52">
        <v>6701.67126</v>
      </c>
      <c r="R72" s="52">
        <v>2635.15897</v>
      </c>
      <c r="S72" s="52">
        <v>655.73221</v>
      </c>
      <c r="T72" s="52">
        <v>29.94615</v>
      </c>
      <c r="U72" s="52">
        <v>0</v>
      </c>
      <c r="V72" s="52">
        <v>56.99893</v>
      </c>
      <c r="W72" s="52">
        <v>27.62356</v>
      </c>
      <c r="X72" s="52">
        <v>10107.13108</v>
      </c>
      <c r="Y72" s="59">
        <f>X72/A72</f>
        <v>1123.0145644444444</v>
      </c>
    </row>
    <row r="73" spans="1:25" s="47" customFormat="1" ht="18">
      <c r="A73" s="81">
        <v>9</v>
      </c>
      <c r="B73" s="87"/>
      <c r="C73" s="47" t="s">
        <v>47</v>
      </c>
      <c r="D73" s="52">
        <v>3279.45226</v>
      </c>
      <c r="E73" s="47" t="s">
        <v>44</v>
      </c>
      <c r="F73" s="52">
        <f>D73/D$76%</f>
        <v>32.44691529220773</v>
      </c>
      <c r="G73" s="52">
        <f>D73/A73</f>
        <v>364.38358444444447</v>
      </c>
      <c r="H73" s="47" t="s">
        <v>46</v>
      </c>
      <c r="I73" s="59"/>
      <c r="J73" s="54">
        <f>+(G73/G$153)*100</f>
        <v>1.220237450422051</v>
      </c>
      <c r="K73" s="54"/>
      <c r="L73" s="56">
        <f>G73/K77%</f>
        <v>0.00392841330276822</v>
      </c>
      <c r="O73" s="54">
        <f>L73/N77%</f>
        <v>0.8653714661636778</v>
      </c>
      <c r="P73" s="88"/>
      <c r="Q73" s="52"/>
      <c r="R73" s="52"/>
      <c r="S73" s="52"/>
      <c r="T73" s="52"/>
      <c r="U73" s="52"/>
      <c r="V73" s="52"/>
      <c r="W73" s="52"/>
      <c r="X73" s="52"/>
      <c r="Y73" s="59"/>
    </row>
    <row r="74" spans="1:25" s="47" customFormat="1" ht="18">
      <c r="A74" s="81">
        <v>9</v>
      </c>
      <c r="B74" s="87"/>
      <c r="C74" s="47" t="s">
        <v>48</v>
      </c>
      <c r="D74" s="52">
        <v>1314.18154</v>
      </c>
      <c r="E74" s="47" t="s">
        <v>44</v>
      </c>
      <c r="F74" s="52">
        <f>D74/D$76%</f>
        <v>13.00251802017789</v>
      </c>
      <c r="G74" s="52">
        <f>D74/A74</f>
        <v>146.02017111111113</v>
      </c>
      <c r="H74" s="47" t="s">
        <v>46</v>
      </c>
      <c r="I74" s="59"/>
      <c r="J74" s="54">
        <f>+(G74/G$154)*100</f>
        <v>4.713384335131834</v>
      </c>
      <c r="K74" s="54"/>
      <c r="L74" s="56">
        <f>G74/K77%</f>
        <v>0.0015742410118171457</v>
      </c>
      <c r="N74" s="89"/>
      <c r="O74" s="54">
        <f>L74/N77%</f>
        <v>0.34678205868288503</v>
      </c>
      <c r="P74" s="88"/>
      <c r="Q74" s="53">
        <v>0.012929340694387967</v>
      </c>
      <c r="R74" s="53">
        <v>0.022710546179390598</v>
      </c>
      <c r="S74" s="53">
        <v>0.0034258149695921072</v>
      </c>
      <c r="T74" s="53">
        <v>0.0013313715478740968</v>
      </c>
      <c r="U74" s="53">
        <v>0</v>
      </c>
      <c r="V74" s="53">
        <v>0.0033754312260887136</v>
      </c>
      <c r="W74" s="53">
        <v>0.0016358452167388956</v>
      </c>
      <c r="X74" s="53">
        <v>0.010896481038801493</v>
      </c>
      <c r="Y74" s="59"/>
    </row>
    <row r="75" spans="1:25" s="47" customFormat="1" ht="15.75">
      <c r="A75" s="81">
        <v>9</v>
      </c>
      <c r="C75" s="47" t="s">
        <v>49</v>
      </c>
      <c r="D75" s="52">
        <v>2703.4629700000005</v>
      </c>
      <c r="E75" s="47" t="s">
        <v>44</v>
      </c>
      <c r="F75" s="52">
        <f>D75/D$76%</f>
        <v>26.748074687085197</v>
      </c>
      <c r="G75" s="52">
        <f>D75/A75</f>
        <v>300.3847744444445</v>
      </c>
      <c r="H75" s="47" t="s">
        <v>46</v>
      </c>
      <c r="I75" s="59"/>
      <c r="J75" s="54">
        <f>+(G75/G$155)*100</f>
        <v>2.1780652034322534</v>
      </c>
      <c r="K75" s="54"/>
      <c r="L75" s="56">
        <f>G75/K77%</f>
        <v>0.0032384432072474446</v>
      </c>
      <c r="N75" s="90"/>
      <c r="O75" s="54">
        <f>L75/N77%</f>
        <v>0.7133812382644994</v>
      </c>
      <c r="P75" s="88" t="s">
        <v>50</v>
      </c>
      <c r="Q75" s="54">
        <f aca="true" t="shared" si="10" ref="Q75:X75">Q74*10/$A77</f>
        <v>0.014365934104875518</v>
      </c>
      <c r="R75" s="54">
        <f t="shared" si="10"/>
        <v>0.025233940199322888</v>
      </c>
      <c r="S75" s="54">
        <f t="shared" si="10"/>
        <v>0.0038064610773245636</v>
      </c>
      <c r="T75" s="54">
        <f t="shared" si="10"/>
        <v>0.0014793017198601074</v>
      </c>
      <c r="U75" s="54">
        <f t="shared" si="10"/>
        <v>0</v>
      </c>
      <c r="V75" s="54">
        <f t="shared" si="10"/>
        <v>0.003750479140098571</v>
      </c>
      <c r="W75" s="54">
        <f t="shared" si="10"/>
        <v>0.0018176057963765506</v>
      </c>
      <c r="X75" s="54">
        <f t="shared" si="10"/>
        <v>0.01210720115422388</v>
      </c>
      <c r="Y75" s="59"/>
    </row>
    <row r="76" spans="1:25" s="47" customFormat="1" ht="18">
      <c r="A76" s="81">
        <v>9</v>
      </c>
      <c r="B76" s="87"/>
      <c r="C76" s="47" t="s">
        <v>119</v>
      </c>
      <c r="D76" s="52">
        <f>SUM(D72:D75)</f>
        <v>10107.13108</v>
      </c>
      <c r="E76" s="47" t="s">
        <v>44</v>
      </c>
      <c r="F76" s="52">
        <f>D76/D$76%</f>
        <v>100</v>
      </c>
      <c r="G76" s="52">
        <f>SUM(G72:G75)</f>
        <v>1123.0145644444444</v>
      </c>
      <c r="H76" s="47" t="s">
        <v>46</v>
      </c>
      <c r="I76" s="59">
        <f>D76/K76%</f>
        <v>1.9469344670315523</v>
      </c>
      <c r="J76" s="54">
        <f>+(G76/G$156)*100</f>
        <v>1.1625130491738598</v>
      </c>
      <c r="K76" s="52">
        <f>+form_conso!D139</f>
        <v>519130.52294</v>
      </c>
      <c r="L76" s="56">
        <f>G76/K77%</f>
        <v>0.012107201154223882</v>
      </c>
      <c r="N76" s="91"/>
      <c r="O76" s="54">
        <f>L76/N77%</f>
        <v>2.667037708732517</v>
      </c>
      <c r="P76" s="88" t="s">
        <v>51</v>
      </c>
      <c r="Q76" s="52">
        <v>66.30636534695067</v>
      </c>
      <c r="R76" s="52">
        <v>26.07227460633666</v>
      </c>
      <c r="S76" s="52">
        <v>6.4878174113875255</v>
      </c>
      <c r="T76" s="52">
        <v>0.29628734170923604</v>
      </c>
      <c r="U76" s="52">
        <v>0.5639476677292683</v>
      </c>
      <c r="V76" s="52">
        <v>0.27330762588665275</v>
      </c>
      <c r="W76" s="52">
        <v>0.27330762588665275</v>
      </c>
      <c r="X76" s="52">
        <v>100</v>
      </c>
      <c r="Y76" s="59"/>
    </row>
    <row r="77" spans="1:25" s="47" customFormat="1" ht="18">
      <c r="A77" s="81">
        <v>9</v>
      </c>
      <c r="B77" s="87"/>
      <c r="C77" s="47" t="s">
        <v>94</v>
      </c>
      <c r="D77" s="52"/>
      <c r="F77" s="52"/>
      <c r="K77" s="52">
        <f>+form_conso!L139</f>
        <v>9275591.857600007</v>
      </c>
      <c r="L77" s="52"/>
      <c r="M77" s="54">
        <v>4.0856119143436995</v>
      </c>
      <c r="N77" s="54">
        <f>M77/A77</f>
        <v>0.4539568793715222</v>
      </c>
      <c r="O77" s="54"/>
      <c r="P77" s="88"/>
      <c r="Y77" s="59"/>
    </row>
    <row r="78" spans="1:25" ht="18">
      <c r="A78" s="66">
        <v>10</v>
      </c>
      <c r="B78" s="67" t="s">
        <v>39</v>
      </c>
      <c r="C78" s="28" t="s">
        <v>45</v>
      </c>
      <c r="D78" s="31">
        <v>23340.117529999974</v>
      </c>
      <c r="E78" s="28" t="s">
        <v>44</v>
      </c>
      <c r="F78" s="31">
        <f>D78/D$82%</f>
        <v>73.03424349720089</v>
      </c>
      <c r="G78" s="31">
        <f>D78/A78</f>
        <v>2334.0117529999975</v>
      </c>
      <c r="H78" s="28" t="s">
        <v>46</v>
      </c>
      <c r="I78" s="48"/>
      <c r="J78" s="29">
        <f>+(G78/G$152)*100</f>
        <v>4.681949872367674</v>
      </c>
      <c r="K78" s="29"/>
      <c r="L78" s="55">
        <f>G78/K83%</f>
        <v>0.030862677420241177</v>
      </c>
      <c r="M78" s="28"/>
      <c r="N78" s="28"/>
      <c r="O78" s="29">
        <f>L78/N83%</f>
        <v>4.163786596165293</v>
      </c>
      <c r="P78" s="30" t="s">
        <v>76</v>
      </c>
      <c r="Q78" s="31">
        <v>5568.141569999998</v>
      </c>
      <c r="R78" s="31">
        <v>25536.51645999998</v>
      </c>
      <c r="S78" s="31">
        <v>372.204</v>
      </c>
      <c r="T78" s="31">
        <v>27.889209999999995</v>
      </c>
      <c r="U78" s="31">
        <v>190.14794999999995</v>
      </c>
      <c r="V78" s="31">
        <v>221.95635</v>
      </c>
      <c r="W78" s="31">
        <v>40.91716000000002</v>
      </c>
      <c r="X78" s="31">
        <v>31957.77269999998</v>
      </c>
      <c r="Y78" s="48">
        <f>X78/A78</f>
        <v>3195.7772699999978</v>
      </c>
    </row>
    <row r="79" spans="1:25" ht="18">
      <c r="A79" s="66">
        <v>10</v>
      </c>
      <c r="B79" s="67"/>
      <c r="C79" s="28" t="s">
        <v>47</v>
      </c>
      <c r="D79" s="31">
        <v>4613.68158</v>
      </c>
      <c r="E79" s="28" t="s">
        <v>44</v>
      </c>
      <c r="F79" s="31">
        <f>D79/D$82%</f>
        <v>14.436805791537543</v>
      </c>
      <c r="G79" s="31">
        <f>D79/A79</f>
        <v>461.36815800000005</v>
      </c>
      <c r="H79" s="28" t="s">
        <v>46</v>
      </c>
      <c r="I79" s="48"/>
      <c r="J79" s="29">
        <f>+(G79/G$153)*100</f>
        <v>1.5450166496445787</v>
      </c>
      <c r="K79" s="29"/>
      <c r="L79" s="55">
        <f>G79/K83%</f>
        <v>0.006100679062143901</v>
      </c>
      <c r="M79" s="28"/>
      <c r="N79" s="28"/>
      <c r="O79" s="29">
        <f>L79/N83%</f>
        <v>0.8230629300425265</v>
      </c>
      <c r="P79" s="30"/>
      <c r="Q79" s="31"/>
      <c r="R79" s="31"/>
      <c r="S79" s="31"/>
      <c r="T79" s="31"/>
      <c r="U79" s="31"/>
      <c r="V79" s="31"/>
      <c r="W79" s="31"/>
      <c r="X79" s="31"/>
      <c r="Y79" s="48"/>
    </row>
    <row r="80" spans="1:25" ht="18">
      <c r="A80" s="66">
        <v>10</v>
      </c>
      <c r="B80" s="67"/>
      <c r="C80" s="28" t="s">
        <v>48</v>
      </c>
      <c r="D80" s="31">
        <v>1418.0839799999999</v>
      </c>
      <c r="E80" s="28" t="s">
        <v>44</v>
      </c>
      <c r="F80" s="31">
        <f>D80/D$82%</f>
        <v>4.437368002182458</v>
      </c>
      <c r="G80" s="31">
        <f>D80/A80</f>
        <v>141.80839799999998</v>
      </c>
      <c r="H80" s="28" t="s">
        <v>46</v>
      </c>
      <c r="I80" s="48"/>
      <c r="J80" s="29">
        <f>+(G80/G$154)*100</f>
        <v>4.57743253303502</v>
      </c>
      <c r="K80" s="29"/>
      <c r="L80" s="55">
        <f>G80/K83%</f>
        <v>0.0018751348776756473</v>
      </c>
      <c r="M80" s="68"/>
      <c r="N80" s="68"/>
      <c r="O80" s="29">
        <f>L80/N83%</f>
        <v>0.25298069131705603</v>
      </c>
      <c r="P80" s="30"/>
      <c r="Q80" s="50">
        <v>0.1384872564730272</v>
      </c>
      <c r="R80" s="50">
        <v>0.05869034392446936</v>
      </c>
      <c r="S80" s="50">
        <v>0.007227089713699921</v>
      </c>
      <c r="T80" s="50">
        <v>0.001821191075617798</v>
      </c>
      <c r="U80" s="50">
        <v>0.0014622003093588236</v>
      </c>
      <c r="V80" s="50">
        <v>0.0032273348134175196</v>
      </c>
      <c r="W80" s="50">
        <v>0.0005949520026535617</v>
      </c>
      <c r="X80" s="50">
        <v>0.042257817624172446</v>
      </c>
      <c r="Y80" s="48"/>
    </row>
    <row r="81" spans="1:25" ht="18">
      <c r="A81" s="66">
        <v>10</v>
      </c>
      <c r="B81" s="67"/>
      <c r="C81" s="28" t="s">
        <v>49</v>
      </c>
      <c r="D81" s="31">
        <v>2585.8896100000006</v>
      </c>
      <c r="E81" s="28" t="s">
        <v>44</v>
      </c>
      <c r="F81" s="31">
        <f>D81/D$82%</f>
        <v>8.091582709079105</v>
      </c>
      <c r="G81" s="31">
        <f>D81/A81</f>
        <v>258.58896100000004</v>
      </c>
      <c r="H81" s="28" t="s">
        <v>46</v>
      </c>
      <c r="I81" s="48"/>
      <c r="J81" s="29">
        <f>+(G81/G$155)*100</f>
        <v>1.875007210293767</v>
      </c>
      <c r="K81" s="29"/>
      <c r="L81" s="55">
        <f>G81/K83%</f>
        <v>0.00341932626411172</v>
      </c>
      <c r="M81" s="92"/>
      <c r="N81" s="92"/>
      <c r="O81" s="29">
        <f>L81/N83%</f>
        <v>0.46131269405313535</v>
      </c>
      <c r="P81" s="30" t="s">
        <v>50</v>
      </c>
      <c r="Q81" s="29">
        <f aca="true" t="shared" si="11" ref="Q81:X81">Q80*10/$A83</f>
        <v>0.1384872564730272</v>
      </c>
      <c r="R81" s="29">
        <f t="shared" si="11"/>
        <v>0.058690343924469354</v>
      </c>
      <c r="S81" s="29">
        <f t="shared" si="11"/>
        <v>0.007227089713699922</v>
      </c>
      <c r="T81" s="29">
        <f t="shared" si="11"/>
        <v>0.0018211910756177978</v>
      </c>
      <c r="U81" s="29">
        <f t="shared" si="11"/>
        <v>0.0014622003093588236</v>
      </c>
      <c r="V81" s="29">
        <f t="shared" si="11"/>
        <v>0.00322733481341752</v>
      </c>
      <c r="W81" s="29">
        <f t="shared" si="11"/>
        <v>0.0005949520026535617</v>
      </c>
      <c r="X81" s="29">
        <f t="shared" si="11"/>
        <v>0.042257817624172446</v>
      </c>
      <c r="Y81" s="48"/>
    </row>
    <row r="82" spans="1:25" ht="18">
      <c r="A82" s="66">
        <v>10</v>
      </c>
      <c r="B82" s="67"/>
      <c r="C82" s="28" t="s">
        <v>119</v>
      </c>
      <c r="D82" s="31">
        <f>SUM(D78:D81)</f>
        <v>31957.772699999976</v>
      </c>
      <c r="E82" s="28" t="s">
        <v>44</v>
      </c>
      <c r="F82" s="31">
        <f>D82/D$82%</f>
        <v>100</v>
      </c>
      <c r="G82" s="31">
        <f>SUM(G78:G81)</f>
        <v>3195.7772699999978</v>
      </c>
      <c r="H82" s="28" t="s">
        <v>46</v>
      </c>
      <c r="I82" s="48">
        <f>D82/K82%</f>
        <v>31.246809839280225</v>
      </c>
      <c r="J82" s="29">
        <f>+(G82/G$156)*100</f>
        <v>3.3081786258632255</v>
      </c>
      <c r="K82" s="31">
        <f>+form_conso!D151</f>
        <v>102275.31343000015</v>
      </c>
      <c r="L82" s="55">
        <f>G82/K83%</f>
        <v>0.042257817624172446</v>
      </c>
      <c r="M82" s="93"/>
      <c r="N82" s="93"/>
      <c r="O82" s="29">
        <f>L82/N83%</f>
        <v>5.701142911578011</v>
      </c>
      <c r="P82" s="30" t="s">
        <v>51</v>
      </c>
      <c r="Q82" s="31">
        <v>17.423434424765155</v>
      </c>
      <c r="R82" s="31">
        <v>79.90705954298247</v>
      </c>
      <c r="S82" s="31">
        <v>1.1646744079883897</v>
      </c>
      <c r="T82" s="31">
        <v>0.08726894161807469</v>
      </c>
      <c r="U82" s="31">
        <v>0.6945300978375133</v>
      </c>
      <c r="V82" s="31">
        <v>0.12803508049232742</v>
      </c>
      <c r="W82" s="31">
        <v>0.12803508049232742</v>
      </c>
      <c r="X82" s="31">
        <v>100</v>
      </c>
      <c r="Y82" s="48"/>
    </row>
    <row r="83" spans="1:25" ht="18">
      <c r="A83" s="66">
        <v>10</v>
      </c>
      <c r="B83" s="67"/>
      <c r="C83" s="28" t="s">
        <v>94</v>
      </c>
      <c r="D83" s="31"/>
      <c r="E83" s="28"/>
      <c r="F83" s="31"/>
      <c r="G83" s="28"/>
      <c r="H83" s="28"/>
      <c r="I83" s="28"/>
      <c r="J83" s="28"/>
      <c r="K83" s="31">
        <f>+form_conso!L151</f>
        <v>7562570.548300013</v>
      </c>
      <c r="L83" s="29"/>
      <c r="M83" s="29">
        <v>7.412165995410201</v>
      </c>
      <c r="N83" s="29">
        <f>M83/A83</f>
        <v>0.7412165995410201</v>
      </c>
      <c r="O83" s="29"/>
      <c r="P83" s="30"/>
      <c r="Q83" s="31"/>
      <c r="R83" s="31"/>
      <c r="S83" s="31"/>
      <c r="T83" s="31"/>
      <c r="U83" s="31"/>
      <c r="V83" s="31"/>
      <c r="W83" s="31"/>
      <c r="X83" s="31"/>
      <c r="Y83" s="48"/>
    </row>
    <row r="84" spans="1:25" s="47" customFormat="1" ht="18">
      <c r="A84" s="81">
        <v>10</v>
      </c>
      <c r="B84" s="87" t="s">
        <v>40</v>
      </c>
      <c r="C84" s="47" t="s">
        <v>45</v>
      </c>
      <c r="D84" s="52">
        <v>51659.454450000005</v>
      </c>
      <c r="E84" s="47" t="s">
        <v>44</v>
      </c>
      <c r="F84" s="52">
        <f>D84/D$88%</f>
        <v>61.54230425071881</v>
      </c>
      <c r="G84" s="52">
        <f>D84/A84</f>
        <v>5165.945445</v>
      </c>
      <c r="H84" s="47" t="s">
        <v>46</v>
      </c>
      <c r="I84" s="59"/>
      <c r="J84" s="54">
        <f>+(G84/G$152)*100</f>
        <v>10.362714577502876</v>
      </c>
      <c r="K84" s="54"/>
      <c r="L84" s="56">
        <f>G84/K89%</f>
        <v>0.016839098280122398</v>
      </c>
      <c r="O84" s="54">
        <f>L84/N89%</f>
        <v>13.093022108982112</v>
      </c>
      <c r="P84" s="88" t="s">
        <v>76</v>
      </c>
      <c r="Q84" s="52">
        <v>45399.397639999974</v>
      </c>
      <c r="R84" s="52">
        <v>33975.08030000004</v>
      </c>
      <c r="S84" s="52">
        <v>1761.3621400000002</v>
      </c>
      <c r="T84" s="52">
        <v>2089.07032</v>
      </c>
      <c r="U84" s="52">
        <v>196.17390000000003</v>
      </c>
      <c r="V84" s="52">
        <v>67.49587</v>
      </c>
      <c r="W84" s="52">
        <v>452.79166999999995</v>
      </c>
      <c r="X84" s="52">
        <v>83941.37184</v>
      </c>
      <c r="Y84" s="59">
        <f>X84/A84</f>
        <v>8394.137184000001</v>
      </c>
    </row>
    <row r="85" spans="1:25" s="47" customFormat="1" ht="18">
      <c r="A85" s="81">
        <v>10</v>
      </c>
      <c r="B85" s="87"/>
      <c r="C85" s="47" t="s">
        <v>47</v>
      </c>
      <c r="D85" s="52">
        <v>25897.268580000004</v>
      </c>
      <c r="E85" s="47" t="s">
        <v>44</v>
      </c>
      <c r="F85" s="52">
        <f>D85/D$88%</f>
        <v>30.851614659529968</v>
      </c>
      <c r="G85" s="52">
        <f>D85/A85</f>
        <v>2589.7268580000004</v>
      </c>
      <c r="H85" s="47" t="s">
        <v>46</v>
      </c>
      <c r="I85" s="59"/>
      <c r="J85" s="54">
        <f>+(G85/G$153)*100</f>
        <v>8.672404118625243</v>
      </c>
      <c r="K85" s="54"/>
      <c r="L85" s="56">
        <f>G85/K89%</f>
        <v>0.008441565158753741</v>
      </c>
      <c r="O85" s="54">
        <f>L85/N89%</f>
        <v>6.563629323812727</v>
      </c>
      <c r="P85" s="88"/>
      <c r="Q85" s="52"/>
      <c r="R85" s="52"/>
      <c r="S85" s="52"/>
      <c r="T85" s="52"/>
      <c r="U85" s="52"/>
      <c r="V85" s="52"/>
      <c r="W85" s="52"/>
      <c r="X85" s="52"/>
      <c r="Y85" s="59"/>
    </row>
    <row r="86" spans="1:25" s="47" customFormat="1" ht="18">
      <c r="A86" s="81">
        <v>10</v>
      </c>
      <c r="B86" s="87"/>
      <c r="C86" s="47" t="s">
        <v>48</v>
      </c>
      <c r="D86" s="52">
        <v>1075.90372</v>
      </c>
      <c r="E86" s="47" t="s">
        <v>44</v>
      </c>
      <c r="F86" s="52">
        <f>D86/D$88%</f>
        <v>1.281732352493323</v>
      </c>
      <c r="G86" s="52">
        <f>D86/A86</f>
        <v>107.590372</v>
      </c>
      <c r="H86" s="47" t="s">
        <v>46</v>
      </c>
      <c r="I86" s="59"/>
      <c r="J86" s="54">
        <f>+(G86/G$154)*100</f>
        <v>3.472909051790714</v>
      </c>
      <c r="K86" s="54"/>
      <c r="L86" s="56">
        <f>G86/K89%</f>
        <v>0.00035070537762965653</v>
      </c>
      <c r="N86" s="89"/>
      <c r="O86" s="54">
        <f>L86/N89%</f>
        <v>0.27268641032069785</v>
      </c>
      <c r="P86" s="88"/>
      <c r="Q86" s="53">
        <v>0.0414207562298795</v>
      </c>
      <c r="R86" s="53">
        <v>0.07031982096971785</v>
      </c>
      <c r="S86" s="53">
        <v>0.001997412812608867</v>
      </c>
      <c r="T86" s="53">
        <v>0.007806526519299438</v>
      </c>
      <c r="U86" s="53">
        <v>0.02838807714507238</v>
      </c>
      <c r="V86" s="53">
        <v>0.000742682134387625</v>
      </c>
      <c r="W86" s="53">
        <v>0.00498223497094766</v>
      </c>
      <c r="X86" s="53">
        <v>0.027361826121298862</v>
      </c>
      <c r="Y86" s="59"/>
    </row>
    <row r="87" spans="1:25" s="47" customFormat="1" ht="15.75">
      <c r="A87" s="81">
        <v>10</v>
      </c>
      <c r="C87" s="47" t="s">
        <v>49</v>
      </c>
      <c r="D87" s="52">
        <v>5308.745090000002</v>
      </c>
      <c r="E87" s="47" t="s">
        <v>44</v>
      </c>
      <c r="F87" s="52">
        <f>D87/D$88%</f>
        <v>6.324348737257903</v>
      </c>
      <c r="G87" s="52">
        <f>D87/A87</f>
        <v>530.8745090000002</v>
      </c>
      <c r="H87" s="47" t="s">
        <v>46</v>
      </c>
      <c r="I87" s="59"/>
      <c r="J87" s="54">
        <f>+(G87/G$155)*100</f>
        <v>3.849327242303137</v>
      </c>
      <c r="K87" s="54"/>
      <c r="L87" s="56">
        <f>G87/K89%</f>
        <v>0.0017304573047930679</v>
      </c>
      <c r="N87" s="90"/>
      <c r="O87" s="54">
        <f>L87/N89%</f>
        <v>1.345494596765341</v>
      </c>
      <c r="P87" s="88" t="s">
        <v>50</v>
      </c>
      <c r="Q87" s="54"/>
      <c r="R87" s="54"/>
      <c r="S87" s="54"/>
      <c r="T87" s="54"/>
      <c r="U87" s="54"/>
      <c r="V87" s="54"/>
      <c r="W87" s="54"/>
      <c r="X87" s="54"/>
      <c r="Y87" s="59"/>
    </row>
    <row r="88" spans="1:25" s="47" customFormat="1" ht="18">
      <c r="A88" s="81">
        <v>10</v>
      </c>
      <c r="B88" s="87"/>
      <c r="C88" s="47" t="s">
        <v>119</v>
      </c>
      <c r="D88" s="52">
        <f>SUM(D84:D87)</f>
        <v>83941.37184</v>
      </c>
      <c r="E88" s="47" t="s">
        <v>44</v>
      </c>
      <c r="F88" s="52">
        <f>D88/D$88%</f>
        <v>100</v>
      </c>
      <c r="G88" s="52">
        <f>SUM(G84:G87)</f>
        <v>8394.137184000001</v>
      </c>
      <c r="H88" s="47" t="s">
        <v>46</v>
      </c>
      <c r="I88" s="59">
        <f>D88/K88%</f>
        <v>6.227042058416994</v>
      </c>
      <c r="J88" s="54">
        <f>+(G88/G$156)*100</f>
        <v>8.689374405204573</v>
      </c>
      <c r="K88" s="52">
        <f>+form_conso!D163</f>
        <v>1348013.56812</v>
      </c>
      <c r="L88" s="56">
        <f>G88/K89%</f>
        <v>0.027361826121298862</v>
      </c>
      <c r="N88" s="91"/>
      <c r="O88" s="54">
        <f>L88/N89%</f>
        <v>21.27483243988088</v>
      </c>
      <c r="P88" s="88" t="s">
        <v>51</v>
      </c>
      <c r="Q88" s="52">
        <v>54.08465056603484</v>
      </c>
      <c r="R88" s="52">
        <v>40.47477370843983</v>
      </c>
      <c r="S88" s="52">
        <v>2.098324224861751</v>
      </c>
      <c r="T88" s="52">
        <v>2.488725492814152</v>
      </c>
      <c r="U88" s="52">
        <v>0.0804083475412498</v>
      </c>
      <c r="V88" s="52">
        <v>0.5394141888258184</v>
      </c>
      <c r="W88" s="52">
        <v>0.5394141888258184</v>
      </c>
      <c r="X88" s="52">
        <v>100</v>
      </c>
      <c r="Y88" s="59"/>
    </row>
    <row r="89" spans="1:25" s="47" customFormat="1" ht="18">
      <c r="A89" s="81">
        <v>10</v>
      </c>
      <c r="B89" s="87"/>
      <c r="C89" s="47" t="s">
        <v>94</v>
      </c>
      <c r="D89" s="52"/>
      <c r="F89" s="52"/>
      <c r="K89" s="52">
        <f>+form_conso!L163</f>
        <v>30678278.36777998</v>
      </c>
      <c r="L89" s="52"/>
      <c r="M89" s="54">
        <v>1.2861124146861702</v>
      </c>
      <c r="N89" s="54">
        <f>M89/A89</f>
        <v>0.12861124146861702</v>
      </c>
      <c r="O89" s="54"/>
      <c r="P89" s="88"/>
      <c r="Y89" s="59"/>
    </row>
    <row r="90" spans="1:25" ht="18">
      <c r="A90" s="66">
        <v>6</v>
      </c>
      <c r="B90" s="67" t="s">
        <v>38</v>
      </c>
      <c r="C90" s="28" t="s">
        <v>45</v>
      </c>
      <c r="D90" s="31">
        <v>153.67978000000042</v>
      </c>
      <c r="E90" s="28" t="s">
        <v>44</v>
      </c>
      <c r="F90" s="31">
        <f>D90/D$94%</f>
        <v>21.45398864603825</v>
      </c>
      <c r="G90" s="31">
        <f>D90/A90</f>
        <v>25.613296666666738</v>
      </c>
      <c r="H90" s="28" t="s">
        <v>46</v>
      </c>
      <c r="I90" s="48"/>
      <c r="J90" s="29">
        <f>+(G90/G$152)*100</f>
        <v>0.05137942039292542</v>
      </c>
      <c r="K90" s="29"/>
      <c r="L90" s="55">
        <f>G90/K95%</f>
        <v>0.0004014023053289158</v>
      </c>
      <c r="M90" s="28"/>
      <c r="N90" s="28"/>
      <c r="O90" s="29">
        <f>L90/N95%</f>
        <v>0.09558616473108346</v>
      </c>
      <c r="P90" s="30" t="s">
        <v>76</v>
      </c>
      <c r="Q90" s="31">
        <v>215.02622000000002</v>
      </c>
      <c r="R90" s="31">
        <v>301.9875100000004</v>
      </c>
      <c r="S90" s="31">
        <v>198.88395999999997</v>
      </c>
      <c r="T90" s="31">
        <v>0</v>
      </c>
      <c r="U90" s="31">
        <v>0</v>
      </c>
      <c r="V90" s="31">
        <v>0.00017999999999999998</v>
      </c>
      <c r="W90" s="31">
        <v>0.42478000000000005</v>
      </c>
      <c r="X90" s="31">
        <v>716.3226500000004</v>
      </c>
      <c r="Y90" s="48">
        <f>X90/A90</f>
        <v>119.3871083333334</v>
      </c>
    </row>
    <row r="91" spans="1:25" ht="18">
      <c r="A91" s="66">
        <v>6</v>
      </c>
      <c r="B91" s="67"/>
      <c r="C91" s="28" t="s">
        <v>47</v>
      </c>
      <c r="D91" s="31">
        <v>184.24879000000004</v>
      </c>
      <c r="E91" s="28" t="s">
        <v>44</v>
      </c>
      <c r="F91" s="31">
        <f>D91/D$94%</f>
        <v>25.72148039713667</v>
      </c>
      <c r="G91" s="31">
        <f>D91/A91</f>
        <v>30.708131666666674</v>
      </c>
      <c r="H91" s="28" t="s">
        <v>46</v>
      </c>
      <c r="I91" s="48"/>
      <c r="J91" s="29">
        <f>+(G91/G$153)*100</f>
        <v>0.10283452354004441</v>
      </c>
      <c r="K91" s="29"/>
      <c r="L91" s="55">
        <f>G91/K95%</f>
        <v>0.0004812467135238162</v>
      </c>
      <c r="M91" s="28"/>
      <c r="N91" s="28"/>
      <c r="O91" s="29">
        <f>L91/N95%</f>
        <v>0.1145995601532144</v>
      </c>
      <c r="P91" s="30"/>
      <c r="Q91" s="31"/>
      <c r="R91" s="31"/>
      <c r="S91" s="31"/>
      <c r="T91" s="31"/>
      <c r="U91" s="31"/>
      <c r="V91" s="31"/>
      <c r="W91" s="31"/>
      <c r="X91" s="31"/>
      <c r="Y91" s="48"/>
    </row>
    <row r="92" spans="1:25" ht="18">
      <c r="A92" s="66">
        <v>6</v>
      </c>
      <c r="B92" s="67"/>
      <c r="C92" s="28" t="s">
        <v>48</v>
      </c>
      <c r="D92" s="31">
        <v>14.6145</v>
      </c>
      <c r="E92" s="28" t="s">
        <v>44</v>
      </c>
      <c r="F92" s="31">
        <f>D92/D$94%</f>
        <v>2.0402119073018268</v>
      </c>
      <c r="G92" s="31">
        <f>D92/A92</f>
        <v>2.43575</v>
      </c>
      <c r="H92" s="28" t="s">
        <v>46</v>
      </c>
      <c r="I92" s="48"/>
      <c r="J92" s="29">
        <f>+(G92/G$154)*100</f>
        <v>0.07862356143632658</v>
      </c>
      <c r="K92" s="29"/>
      <c r="L92" s="55">
        <f>G92/K95%</f>
        <v>3.817219149604082E-05</v>
      </c>
      <c r="M92" s="68"/>
      <c r="N92" s="68"/>
      <c r="O92" s="29">
        <f>L92/N95%</f>
        <v>0.009089966191143788</v>
      </c>
      <c r="P92" s="30"/>
      <c r="Q92" s="50">
        <v>0.000993821514939038</v>
      </c>
      <c r="R92" s="50">
        <v>0.0017055407831133725</v>
      </c>
      <c r="S92" s="50">
        <v>0.0009816195793478887</v>
      </c>
      <c r="T92" s="50">
        <v>0</v>
      </c>
      <c r="U92" s="50">
        <v>0</v>
      </c>
      <c r="V92" s="50">
        <v>1.1924441307102733E-08</v>
      </c>
      <c r="W92" s="50">
        <v>2.8140356546839448E-05</v>
      </c>
      <c r="X92" s="50">
        <v>0.00112259490377713</v>
      </c>
      <c r="Y92" s="48"/>
    </row>
    <row r="93" spans="1:25" ht="18">
      <c r="A93" s="66">
        <v>6</v>
      </c>
      <c r="B93" s="67"/>
      <c r="C93" s="28" t="s">
        <v>49</v>
      </c>
      <c r="D93" s="31">
        <v>363.77958</v>
      </c>
      <c r="E93" s="28" t="s">
        <v>44</v>
      </c>
      <c r="F93" s="31">
        <f>D93/D$94%</f>
        <v>50.78431904952325</v>
      </c>
      <c r="G93" s="31">
        <f>D93/A93</f>
        <v>60.62993</v>
      </c>
      <c r="H93" s="28" t="s">
        <v>46</v>
      </c>
      <c r="I93" s="48"/>
      <c r="J93" s="29">
        <f>+(G93/G$155)*100</f>
        <v>0.4396226175703082</v>
      </c>
      <c r="K93" s="29"/>
      <c r="L93" s="55">
        <f>G93/K95%</f>
        <v>0.0009501702959464436</v>
      </c>
      <c r="M93" s="92"/>
      <c r="N93" s="92"/>
      <c r="O93" s="29">
        <f>L93/N95%</f>
        <v>0.2262646059207285</v>
      </c>
      <c r="P93" s="30" t="s">
        <v>50</v>
      </c>
      <c r="Q93" s="29">
        <f aca="true" t="shared" si="12" ref="Q93:X93">Q92*10/$A95</f>
        <v>0.0016563691915650635</v>
      </c>
      <c r="R93" s="29">
        <f t="shared" si="12"/>
        <v>0.002842567971855621</v>
      </c>
      <c r="S93" s="29">
        <f t="shared" si="12"/>
        <v>0.001636032632246481</v>
      </c>
      <c r="T93" s="29">
        <f t="shared" si="12"/>
        <v>0</v>
      </c>
      <c r="U93" s="29">
        <f t="shared" si="12"/>
        <v>0</v>
      </c>
      <c r="V93" s="29">
        <f t="shared" si="12"/>
        <v>1.9874068845171223E-08</v>
      </c>
      <c r="W93" s="29">
        <f t="shared" si="12"/>
        <v>4.6900594244732416E-05</v>
      </c>
      <c r="X93" s="29">
        <f t="shared" si="12"/>
        <v>0.0018709915062952165</v>
      </c>
      <c r="Y93" s="48"/>
    </row>
    <row r="94" spans="1:25" ht="18">
      <c r="A94" s="66">
        <v>6</v>
      </c>
      <c r="B94" s="67"/>
      <c r="C94" s="28" t="s">
        <v>119</v>
      </c>
      <c r="D94" s="31">
        <f>SUM(D90:D93)</f>
        <v>716.3226500000005</v>
      </c>
      <c r="E94" s="28" t="s">
        <v>44</v>
      </c>
      <c r="F94" s="31">
        <f>D94/D$94%</f>
        <v>100</v>
      </c>
      <c r="G94" s="31">
        <f>SUM(G90:G93)</f>
        <v>119.38710833333342</v>
      </c>
      <c r="H94" s="28" t="s">
        <v>46</v>
      </c>
      <c r="I94" s="48">
        <f>D94/K94%</f>
        <v>0.3401573910631542</v>
      </c>
      <c r="J94" s="29">
        <f>+(G94/G$156)*100</f>
        <v>0.12358617219652208</v>
      </c>
      <c r="K94" s="31">
        <f>+form_conso!D175</f>
        <v>210585.6491200001</v>
      </c>
      <c r="L94" s="55">
        <f>G94/K95%</f>
        <v>0.0018709915062952165</v>
      </c>
      <c r="M94" s="93"/>
      <c r="N94" s="93"/>
      <c r="O94" s="29">
        <f>L94/N95%</f>
        <v>0.44554029699617015</v>
      </c>
      <c r="P94" s="30" t="s">
        <v>51</v>
      </c>
      <c r="Q94" s="31">
        <v>30.018067975373935</v>
      </c>
      <c r="R94" s="31">
        <v>42.15802892732768</v>
      </c>
      <c r="S94" s="31">
        <v>27.76457787562628</v>
      </c>
      <c r="T94" s="31">
        <v>0</v>
      </c>
      <c r="U94" s="31">
        <v>2.512834125795127E-05</v>
      </c>
      <c r="V94" s="31">
        <v>0.059300093330847466</v>
      </c>
      <c r="W94" s="31">
        <v>0.059300093330847466</v>
      </c>
      <c r="X94" s="31">
        <v>100</v>
      </c>
      <c r="Y94" s="48"/>
    </row>
    <row r="95" spans="1:25" ht="18">
      <c r="A95" s="66">
        <v>6</v>
      </c>
      <c r="B95" s="67"/>
      <c r="C95" s="28" t="s">
        <v>94</v>
      </c>
      <c r="D95" s="31"/>
      <c r="E95" s="28"/>
      <c r="F95" s="31"/>
      <c r="G95" s="28"/>
      <c r="H95" s="28"/>
      <c r="I95" s="28"/>
      <c r="J95" s="28"/>
      <c r="K95" s="31">
        <f>+form_conso!L180</f>
        <v>6380954.051990003</v>
      </c>
      <c r="L95" s="29"/>
      <c r="M95" s="29">
        <v>2.5196259717598104</v>
      </c>
      <c r="N95" s="29">
        <f>M95/A95</f>
        <v>0.4199376619599684</v>
      </c>
      <c r="O95" s="29"/>
      <c r="P95" s="30"/>
      <c r="Q95" s="31"/>
      <c r="R95" s="31"/>
      <c r="S95" s="31"/>
      <c r="T95" s="31"/>
      <c r="U95" s="31"/>
      <c r="V95" s="31"/>
      <c r="W95" s="31"/>
      <c r="X95" s="31"/>
      <c r="Y95" s="48"/>
    </row>
    <row r="96" spans="1:25" s="47" customFormat="1" ht="18">
      <c r="A96" s="81">
        <v>11</v>
      </c>
      <c r="B96" s="87" t="s">
        <v>41</v>
      </c>
      <c r="C96" s="47" t="s">
        <v>45</v>
      </c>
      <c r="D96" s="52">
        <v>1188.2924099999998</v>
      </c>
      <c r="E96" s="47" t="s">
        <v>44</v>
      </c>
      <c r="F96" s="52">
        <f>D96/D$100%</f>
        <v>74.19645855412082</v>
      </c>
      <c r="G96" s="52">
        <f>D96/A96</f>
        <v>108.02658272727271</v>
      </c>
      <c r="H96" s="47" t="s">
        <v>46</v>
      </c>
      <c r="I96" s="59"/>
      <c r="J96" s="54">
        <f>+(G96/G$152)*100</f>
        <v>0.21669772851922353</v>
      </c>
      <c r="K96" s="54"/>
      <c r="L96" s="56">
        <f>G96/K101%</f>
        <v>0.04407799623530117</v>
      </c>
      <c r="O96" s="54">
        <f>L96/N101%</f>
        <v>29.451103978696718</v>
      </c>
      <c r="P96" s="88" t="s">
        <v>76</v>
      </c>
      <c r="Q96" s="52">
        <v>357.84272</v>
      </c>
      <c r="R96" s="52">
        <v>1109.176200000114</v>
      </c>
      <c r="S96" s="52">
        <v>134.52976999999998</v>
      </c>
      <c r="T96" s="52">
        <v>0</v>
      </c>
      <c r="U96" s="52">
        <v>0</v>
      </c>
      <c r="V96" s="52">
        <v>0</v>
      </c>
      <c r="W96" s="52">
        <v>0</v>
      </c>
      <c r="X96" s="52">
        <v>1601.5486900001142</v>
      </c>
      <c r="Y96" s="59">
        <f>X96/A96</f>
        <v>145.59533545455585</v>
      </c>
    </row>
    <row r="97" spans="1:25" s="47" customFormat="1" ht="18">
      <c r="A97" s="81">
        <v>11</v>
      </c>
      <c r="B97" s="87"/>
      <c r="C97" s="47" t="s">
        <v>47</v>
      </c>
      <c r="D97" s="52">
        <v>231.11944000011425</v>
      </c>
      <c r="E97" s="47" t="s">
        <v>44</v>
      </c>
      <c r="F97" s="52">
        <f>D97/D$100%</f>
        <v>14.430996787247084</v>
      </c>
      <c r="G97" s="52">
        <f>D97/A97</f>
        <v>21.010858181828567</v>
      </c>
      <c r="H97" s="47" t="s">
        <v>46</v>
      </c>
      <c r="I97" s="59"/>
      <c r="J97" s="54">
        <f>+(G97/G$153)*100</f>
        <v>0.07036056813059507</v>
      </c>
      <c r="K97" s="54"/>
      <c r="L97" s="56">
        <f>G97/K101%</f>
        <v>0.008573042897942898</v>
      </c>
      <c r="O97" s="54">
        <f>L97/N101%</f>
        <v>5.7281546205798985</v>
      </c>
      <c r="P97" s="88"/>
      <c r="Q97" s="52"/>
      <c r="R97" s="52"/>
      <c r="S97" s="52"/>
      <c r="T97" s="52"/>
      <c r="U97" s="52"/>
      <c r="V97" s="52"/>
      <c r="W97" s="52"/>
      <c r="X97" s="52"/>
      <c r="Y97" s="59"/>
    </row>
    <row r="98" spans="1:25" s="47" customFormat="1" ht="18">
      <c r="A98" s="81">
        <v>11</v>
      </c>
      <c r="B98" s="87"/>
      <c r="C98" s="47" t="s">
        <v>48</v>
      </c>
      <c r="D98" s="52">
        <v>81.02995999999999</v>
      </c>
      <c r="E98" s="47" t="s">
        <v>44</v>
      </c>
      <c r="F98" s="52">
        <f>D98/D$100%</f>
        <v>5.059475275771616</v>
      </c>
      <c r="G98" s="52">
        <f>D98/A98</f>
        <v>7.366359999999999</v>
      </c>
      <c r="H98" s="47" t="s">
        <v>46</v>
      </c>
      <c r="I98" s="59"/>
      <c r="J98" s="54">
        <f>+(G98/G$154)*100</f>
        <v>0.2377786956880216</v>
      </c>
      <c r="K98" s="54"/>
      <c r="L98" s="56">
        <f>G98/K101%</f>
        <v>0.003005689712203585</v>
      </c>
      <c r="N98" s="89"/>
      <c r="O98" s="54">
        <f>L98/N101%</f>
        <v>2.008278229556003</v>
      </c>
      <c r="P98" s="88"/>
      <c r="Q98" s="53">
        <v>0.15050016277984649</v>
      </c>
      <c r="R98" s="53">
        <v>0.09804231173769323</v>
      </c>
      <c r="S98" s="53">
        <v>0.015214374847125551</v>
      </c>
      <c r="T98" s="53">
        <v>0</v>
      </c>
      <c r="U98" s="53" t="e">
        <v>#DIV/0!</v>
      </c>
      <c r="V98" s="53">
        <v>0</v>
      </c>
      <c r="W98" s="53">
        <v>0</v>
      </c>
      <c r="X98" s="53">
        <v>0.06534785730165879</v>
      </c>
      <c r="Y98" s="59"/>
    </row>
    <row r="99" spans="1:25" s="47" customFormat="1" ht="15.75">
      <c r="A99" s="81">
        <v>11</v>
      </c>
      <c r="C99" s="47" t="s">
        <v>49</v>
      </c>
      <c r="D99" s="52">
        <v>101.10687999999999</v>
      </c>
      <c r="E99" s="47" t="s">
        <v>44</v>
      </c>
      <c r="F99" s="52">
        <f>D99/D$100%</f>
        <v>6.313069382860459</v>
      </c>
      <c r="G99" s="52">
        <f>D99/A99</f>
        <v>9.191534545454545</v>
      </c>
      <c r="H99" s="47" t="s">
        <v>46</v>
      </c>
      <c r="I99" s="59"/>
      <c r="J99" s="54">
        <f>+(G99/G$155)*100</f>
        <v>0.06664705824929436</v>
      </c>
      <c r="K99" s="54"/>
      <c r="L99" s="56">
        <f>G99/K101%</f>
        <v>0.0037504141560603314</v>
      </c>
      <c r="N99" s="90"/>
      <c r="O99" s="54">
        <f>L99/N101%</f>
        <v>2.505872469421573</v>
      </c>
      <c r="P99" s="88" t="s">
        <v>50</v>
      </c>
      <c r="Q99" s="54"/>
      <c r="R99" s="54"/>
      <c r="S99" s="54"/>
      <c r="T99" s="54"/>
      <c r="U99" s="54"/>
      <c r="V99" s="54"/>
      <c r="W99" s="54"/>
      <c r="X99" s="54"/>
      <c r="Y99" s="59"/>
    </row>
    <row r="100" spans="1:25" s="47" customFormat="1" ht="18">
      <c r="A100" s="81">
        <v>11</v>
      </c>
      <c r="B100" s="87"/>
      <c r="C100" s="47" t="s">
        <v>119</v>
      </c>
      <c r="D100" s="52">
        <f>SUM(D96:D99)</f>
        <v>1601.5486900001142</v>
      </c>
      <c r="E100" s="47" t="s">
        <v>44</v>
      </c>
      <c r="F100" s="52">
        <f>D100/D$100%</f>
        <v>100</v>
      </c>
      <c r="G100" s="52">
        <f>SUM(G96:G99)</f>
        <v>145.59533545455582</v>
      </c>
      <c r="H100" s="47" t="s">
        <v>46</v>
      </c>
      <c r="I100" s="59">
        <f>D100/K100%</f>
        <v>8.374544412685813</v>
      </c>
      <c r="J100" s="54">
        <f>+(G100/G$156)*100</f>
        <v>0.15071619079891266</v>
      </c>
      <c r="K100" s="52">
        <f>+form_conso!D187</f>
        <v>19124.00974999999</v>
      </c>
      <c r="L100" s="56">
        <f>G100/K101%</f>
        <v>0.059407143001507984</v>
      </c>
      <c r="N100" s="91"/>
      <c r="O100" s="54">
        <f>L100/N101%</f>
        <v>39.693409298254196</v>
      </c>
      <c r="P100" s="88" t="s">
        <v>51</v>
      </c>
      <c r="Q100" s="52">
        <v>22.343542986506044</v>
      </c>
      <c r="R100" s="52">
        <v>69.25647699165705</v>
      </c>
      <c r="S100" s="52">
        <v>8.399980021836887</v>
      </c>
      <c r="T100" s="52">
        <v>0</v>
      </c>
      <c r="U100" s="52">
        <v>0</v>
      </c>
      <c r="V100" s="52">
        <v>0</v>
      </c>
      <c r="W100" s="52">
        <v>0</v>
      </c>
      <c r="X100" s="52">
        <v>100</v>
      </c>
      <c r="Y100" s="59"/>
    </row>
    <row r="101" spans="1:25" s="47" customFormat="1" ht="18">
      <c r="A101" s="81">
        <v>11</v>
      </c>
      <c r="B101" s="87"/>
      <c r="C101" s="47" t="s">
        <v>94</v>
      </c>
      <c r="D101" s="52"/>
      <c r="F101" s="52"/>
      <c r="K101" s="52">
        <f>+form_conso!L187</f>
        <v>245080.52079000004</v>
      </c>
      <c r="L101" s="52"/>
      <c r="M101" s="54">
        <v>1.6463150547396523</v>
      </c>
      <c r="N101" s="54">
        <f>M101/A101</f>
        <v>0.14966500497633203</v>
      </c>
      <c r="O101" s="54"/>
      <c r="P101" s="88"/>
      <c r="Y101" s="59"/>
    </row>
    <row r="102" spans="1:25" ht="18">
      <c r="A102" s="66">
        <v>6</v>
      </c>
      <c r="B102" s="67" t="s">
        <v>37</v>
      </c>
      <c r="C102" s="28" t="s">
        <v>45</v>
      </c>
      <c r="D102" s="31">
        <v>0.00071</v>
      </c>
      <c r="E102" s="28" t="s">
        <v>44</v>
      </c>
      <c r="F102" s="31">
        <f>D102/D$106%</f>
        <v>0.0005890216648805207</v>
      </c>
      <c r="G102" s="31">
        <f>D102/A102</f>
        <v>0.00011833333333333334</v>
      </c>
      <c r="H102" s="28" t="s">
        <v>46</v>
      </c>
      <c r="I102" s="48"/>
      <c r="J102" s="29">
        <f>+(G102/G$152)*100</f>
        <v>2.3737272710161971E-07</v>
      </c>
      <c r="K102" s="29"/>
      <c r="L102" s="55">
        <f>G102/K107%</f>
        <v>1.872305722845982E-09</v>
      </c>
      <c r="M102" s="28"/>
      <c r="N102" s="28"/>
      <c r="O102" s="29">
        <f>L102/N107%</f>
        <v>2.780547844174963E-07</v>
      </c>
      <c r="P102" s="30" t="s">
        <v>76</v>
      </c>
      <c r="Q102" s="31">
        <v>5.08984</v>
      </c>
      <c r="R102" s="31">
        <v>1E-05</v>
      </c>
      <c r="S102" s="31">
        <v>115.44901</v>
      </c>
      <c r="T102" s="31">
        <v>0</v>
      </c>
      <c r="U102" s="31">
        <v>0</v>
      </c>
      <c r="V102" s="31">
        <v>0</v>
      </c>
      <c r="W102" s="31">
        <v>0</v>
      </c>
      <c r="X102" s="31">
        <v>120.53886</v>
      </c>
      <c r="Y102" s="48">
        <f>X102/A102</f>
        <v>20.08981</v>
      </c>
    </row>
    <row r="103" spans="1:25" ht="18">
      <c r="A103" s="66">
        <v>6</v>
      </c>
      <c r="B103" s="67"/>
      <c r="C103" s="28" t="s">
        <v>47</v>
      </c>
      <c r="D103" s="31">
        <v>10.58628</v>
      </c>
      <c r="E103" s="28" t="s">
        <v>44</v>
      </c>
      <c r="F103" s="31">
        <f>D103/D$106%</f>
        <v>8.78246235280473</v>
      </c>
      <c r="G103" s="31">
        <f>D103/A103</f>
        <v>1.76438</v>
      </c>
      <c r="H103" s="28" t="s">
        <v>46</v>
      </c>
      <c r="I103" s="48"/>
      <c r="J103" s="29">
        <f>+(G103/G$153)*100</f>
        <v>0.005908505884144483</v>
      </c>
      <c r="K103" s="29"/>
      <c r="L103" s="55">
        <f>G103/K107%</f>
        <v>2.7916552996690084E-05</v>
      </c>
      <c r="M103" s="28"/>
      <c r="N103" s="28"/>
      <c r="O103" s="29">
        <f>L103/N107%</f>
        <v>0.0041458673284271155</v>
      </c>
      <c r="P103" s="30"/>
      <c r="Q103" s="31"/>
      <c r="R103" s="31"/>
      <c r="S103" s="31"/>
      <c r="T103" s="31"/>
      <c r="U103" s="31"/>
      <c r="V103" s="31"/>
      <c r="W103" s="31"/>
      <c r="X103" s="31"/>
      <c r="Y103" s="48"/>
    </row>
    <row r="104" spans="1:25" ht="18">
      <c r="A104" s="66">
        <v>6</v>
      </c>
      <c r="B104" s="67"/>
      <c r="C104" s="28" t="s">
        <v>48</v>
      </c>
      <c r="D104" s="31">
        <v>0.00165</v>
      </c>
      <c r="E104" s="28" t="s">
        <v>44</v>
      </c>
      <c r="F104" s="31">
        <f>D104/D$106%</f>
        <v>0.0013688531648631819</v>
      </c>
      <c r="G104" s="31">
        <f>D104/A104</f>
        <v>0.000275</v>
      </c>
      <c r="H104" s="28" t="s">
        <v>46</v>
      </c>
      <c r="I104" s="48"/>
      <c r="J104" s="29">
        <f>+(G104/G$154)*100</f>
        <v>8.876723553316149E-06</v>
      </c>
      <c r="K104" s="29"/>
      <c r="L104" s="55">
        <f>G104/K107%</f>
        <v>4.351133017881507E-09</v>
      </c>
      <c r="M104" s="68"/>
      <c r="N104" s="68"/>
      <c r="O104" s="29">
        <f>L104/N107%</f>
        <v>6.461836539279843E-07</v>
      </c>
      <c r="P104" s="30"/>
      <c r="Q104" s="50">
        <v>5.789501535114688E-05</v>
      </c>
      <c r="R104" s="50">
        <v>5.336139315412047E-11</v>
      </c>
      <c r="S104" s="50">
        <v>0.00036265107470293754</v>
      </c>
      <c r="T104" s="50">
        <v>0</v>
      </c>
      <c r="U104" s="50">
        <v>0</v>
      </c>
      <c r="V104" s="50">
        <v>0</v>
      </c>
      <c r="W104" s="50">
        <v>0</v>
      </c>
      <c r="X104" s="50">
        <v>0.00019072022315774417</v>
      </c>
      <c r="Y104" s="48"/>
    </row>
    <row r="105" spans="1:25" ht="18">
      <c r="A105" s="66">
        <v>6</v>
      </c>
      <c r="B105" s="67"/>
      <c r="C105" s="28" t="s">
        <v>49</v>
      </c>
      <c r="D105" s="31">
        <v>109.95022</v>
      </c>
      <c r="E105" s="28" t="s">
        <v>44</v>
      </c>
      <c r="F105" s="31">
        <f>D105/D$106%</f>
        <v>91.21557977236553</v>
      </c>
      <c r="G105" s="31">
        <f>D105/A105</f>
        <v>18.325036666666666</v>
      </c>
      <c r="H105" s="28" t="s">
        <v>46</v>
      </c>
      <c r="I105" s="48"/>
      <c r="J105" s="29">
        <f>+(G105/G$155)*100</f>
        <v>0.13287332818084854</v>
      </c>
      <c r="K105" s="29"/>
      <c r="L105" s="55">
        <f>G105/K107%</f>
        <v>0.00028994426216080943</v>
      </c>
      <c r="M105" s="92"/>
      <c r="N105" s="92"/>
      <c r="O105" s="29">
        <f>L105/N107%</f>
        <v>0.04305941509683983</v>
      </c>
      <c r="P105" s="30" t="s">
        <v>50</v>
      </c>
      <c r="Q105" s="29">
        <f aca="true" t="shared" si="13" ref="Q105:X105">Q104*10/$A107</f>
        <v>9.649169225191147E-05</v>
      </c>
      <c r="R105" s="29">
        <f t="shared" si="13"/>
        <v>8.893565525686744E-11</v>
      </c>
      <c r="S105" s="29">
        <f t="shared" si="13"/>
        <v>0.0006044184578382293</v>
      </c>
      <c r="T105" s="29">
        <f t="shared" si="13"/>
        <v>0</v>
      </c>
      <c r="U105" s="29">
        <f t="shared" si="13"/>
        <v>0</v>
      </c>
      <c r="V105" s="29">
        <f t="shared" si="13"/>
        <v>0</v>
      </c>
      <c r="W105" s="29">
        <f t="shared" si="13"/>
        <v>0</v>
      </c>
      <c r="X105" s="29">
        <f t="shared" si="13"/>
        <v>0.0003178670385962403</v>
      </c>
      <c r="Y105" s="48"/>
    </row>
    <row r="106" spans="1:25" ht="18">
      <c r="A106" s="66">
        <v>6</v>
      </c>
      <c r="B106" s="67"/>
      <c r="C106" s="28" t="s">
        <v>119</v>
      </c>
      <c r="D106" s="31">
        <f>SUM(D102:D105)</f>
        <v>120.53886</v>
      </c>
      <c r="E106" s="28" t="s">
        <v>44</v>
      </c>
      <c r="F106" s="31">
        <f>D106/D$106%</f>
        <v>100</v>
      </c>
      <c r="G106" s="31">
        <f>SUM(G102:G105)</f>
        <v>20.08981</v>
      </c>
      <c r="H106" s="28" t="s">
        <v>46</v>
      </c>
      <c r="I106" s="48">
        <f>D106/K106%</f>
        <v>0.1439318713644198</v>
      </c>
      <c r="J106" s="29">
        <f>+(G106/G$156)*100</f>
        <v>0.020796405514096835</v>
      </c>
      <c r="K106" s="31">
        <f>+form_conso!D199</f>
        <v>83747.16374999999</v>
      </c>
      <c r="L106" s="55">
        <f>G106/K107%</f>
        <v>0.00031786703859624024</v>
      </c>
      <c r="M106" s="93"/>
      <c r="N106" s="93"/>
      <c r="O106" s="29">
        <f>L106/N107%</f>
        <v>0.04720620666370529</v>
      </c>
      <c r="P106" s="30" t="s">
        <v>51</v>
      </c>
      <c r="Q106" s="31">
        <v>4.2225718743316465</v>
      </c>
      <c r="R106" s="31">
        <v>8.296079787049588E-06</v>
      </c>
      <c r="S106" s="31">
        <v>95.77741982958857</v>
      </c>
      <c r="T106" s="31">
        <v>0</v>
      </c>
      <c r="U106" s="31">
        <v>0</v>
      </c>
      <c r="V106" s="31">
        <v>0</v>
      </c>
      <c r="W106" s="31">
        <v>0</v>
      </c>
      <c r="X106" s="31">
        <v>100</v>
      </c>
      <c r="Y106" s="48"/>
    </row>
    <row r="107" spans="1:25" ht="18">
      <c r="A107" s="66">
        <v>6</v>
      </c>
      <c r="B107" s="67"/>
      <c r="C107" s="28" t="s">
        <v>94</v>
      </c>
      <c r="D107" s="31"/>
      <c r="E107" s="28"/>
      <c r="F107" s="31"/>
      <c r="G107" s="28"/>
      <c r="H107" s="28"/>
      <c r="I107" s="28"/>
      <c r="J107" s="28"/>
      <c r="K107" s="31">
        <f>+form_conso!L199</f>
        <v>6320192.898489986</v>
      </c>
      <c r="L107" s="29"/>
      <c r="M107" s="29">
        <v>4.040151425773854</v>
      </c>
      <c r="N107" s="29">
        <f>M107/A107</f>
        <v>0.673358570962309</v>
      </c>
      <c r="O107" s="29"/>
      <c r="P107" s="30"/>
      <c r="Q107" s="31"/>
      <c r="R107" s="31"/>
      <c r="S107" s="31"/>
      <c r="T107" s="31"/>
      <c r="U107" s="31"/>
      <c r="V107" s="31"/>
      <c r="W107" s="31"/>
      <c r="X107" s="31"/>
      <c r="Y107" s="48"/>
    </row>
    <row r="108" spans="1:25" s="47" customFormat="1" ht="18">
      <c r="A108" s="81">
        <v>14</v>
      </c>
      <c r="B108" s="87" t="s">
        <v>36</v>
      </c>
      <c r="C108" s="47" t="s">
        <v>45</v>
      </c>
      <c r="D108" s="52">
        <v>52231.36516999996</v>
      </c>
      <c r="E108" s="47" t="s">
        <v>44</v>
      </c>
      <c r="F108" s="52">
        <f>D108/D$112%</f>
        <v>61.70719126361555</v>
      </c>
      <c r="G108" s="52">
        <f>D108/A108</f>
        <v>3730.81179785714</v>
      </c>
      <c r="H108" s="47" t="s">
        <v>46</v>
      </c>
      <c r="I108" s="59"/>
      <c r="J108" s="54">
        <f>+(G108/G$152)*100</f>
        <v>7.483884259945742</v>
      </c>
      <c r="K108" s="54"/>
      <c r="L108" s="56">
        <f>G108/K113%</f>
        <v>0.09503662954026901</v>
      </c>
      <c r="O108" s="54">
        <f>L108/N113%</f>
        <v>31.406160913945243</v>
      </c>
      <c r="P108" s="88" t="s">
        <v>76</v>
      </c>
      <c r="Q108" s="52">
        <v>25804.790320000004</v>
      </c>
      <c r="R108" s="52">
        <v>54999.62428999998</v>
      </c>
      <c r="S108" s="52">
        <v>1724.48036</v>
      </c>
      <c r="T108" s="52">
        <v>550.63862</v>
      </c>
      <c r="U108" s="52">
        <v>285.95682999999997</v>
      </c>
      <c r="V108" s="52">
        <v>270.03992</v>
      </c>
      <c r="W108" s="52">
        <v>1008.35654</v>
      </c>
      <c r="X108" s="52">
        <v>84643.88687999996</v>
      </c>
      <c r="Y108" s="59">
        <f>X108/A108</f>
        <v>6045.991919999998</v>
      </c>
    </row>
    <row r="109" spans="1:25" s="47" customFormat="1" ht="18">
      <c r="A109" s="81">
        <v>14</v>
      </c>
      <c r="B109" s="87"/>
      <c r="C109" s="47" t="s">
        <v>47</v>
      </c>
      <c r="D109" s="52">
        <v>29800.197220000002</v>
      </c>
      <c r="E109" s="47" t="s">
        <v>44</v>
      </c>
      <c r="F109" s="52">
        <f>D109/D$112%</f>
        <v>35.20655574601375</v>
      </c>
      <c r="G109" s="52">
        <f>D109/A109</f>
        <v>2128.585515714286</v>
      </c>
      <c r="H109" s="47" t="s">
        <v>46</v>
      </c>
      <c r="I109" s="59"/>
      <c r="J109" s="54">
        <f>+(G109/G$153)*100</f>
        <v>7.128147023035048</v>
      </c>
      <c r="K109" s="54"/>
      <c r="L109" s="56">
        <f>G109/K113%</f>
        <v>0.05422240629181887</v>
      </c>
      <c r="O109" s="54">
        <f>L109/N113%</f>
        <v>17.91853967654249</v>
      </c>
      <c r="P109" s="88"/>
      <c r="Q109" s="52"/>
      <c r="R109" s="52"/>
      <c r="S109" s="52"/>
      <c r="T109" s="52"/>
      <c r="U109" s="52"/>
      <c r="V109" s="52"/>
      <c r="W109" s="52"/>
      <c r="X109" s="52"/>
      <c r="Y109" s="59"/>
    </row>
    <row r="110" spans="1:25" s="47" customFormat="1" ht="18">
      <c r="A110" s="81">
        <v>14</v>
      </c>
      <c r="B110" s="87"/>
      <c r="C110" s="47" t="s">
        <v>48</v>
      </c>
      <c r="D110" s="52">
        <v>987.19687</v>
      </c>
      <c r="E110" s="47" t="s">
        <v>44</v>
      </c>
      <c r="F110" s="52">
        <f>D110/D$112%</f>
        <v>1.166294349643411</v>
      </c>
      <c r="G110" s="52">
        <f>D110/A110</f>
        <v>70.51406214285714</v>
      </c>
      <c r="H110" s="47" t="s">
        <v>46</v>
      </c>
      <c r="I110" s="59"/>
      <c r="J110" s="54">
        <f>+(G110/G$154)*100</f>
        <v>2.2761230409581765</v>
      </c>
      <c r="K110" s="54"/>
      <c r="L110" s="56">
        <f>G110/K113%</f>
        <v>0.0017962360913244952</v>
      </c>
      <c r="N110" s="89"/>
      <c r="O110" s="54">
        <f>L110/N113%</f>
        <v>0.5935909132769679</v>
      </c>
      <c r="P110" s="88"/>
      <c r="Q110" s="53">
        <v>0.32800526430769944</v>
      </c>
      <c r="R110" s="53">
        <v>0.3054813326982461</v>
      </c>
      <c r="S110" s="53">
        <v>0.05721281669220722</v>
      </c>
      <c r="T110" s="53">
        <v>0.08754578924825704</v>
      </c>
      <c r="U110" s="53">
        <v>0.021660429696485545</v>
      </c>
      <c r="V110" s="53">
        <v>0.005929118767460582</v>
      </c>
      <c r="W110" s="53">
        <v>0.0221399328129175</v>
      </c>
      <c r="X110" s="53">
        <v>0.21561714061490228</v>
      </c>
      <c r="Y110" s="59"/>
    </row>
    <row r="111" spans="1:25" s="47" customFormat="1" ht="15.75">
      <c r="A111" s="81">
        <v>14</v>
      </c>
      <c r="C111" s="47" t="s">
        <v>49</v>
      </c>
      <c r="D111" s="52">
        <v>1625.1276200000002</v>
      </c>
      <c r="E111" s="47" t="s">
        <v>44</v>
      </c>
      <c r="F111" s="52">
        <f>D111/D$112%</f>
        <v>1.9199586407272995</v>
      </c>
      <c r="G111" s="52">
        <f>D111/A111</f>
        <v>116.0805442857143</v>
      </c>
      <c r="H111" s="47" t="s">
        <v>46</v>
      </c>
      <c r="I111" s="59"/>
      <c r="J111" s="54">
        <f>+(G111/G$155)*100</f>
        <v>0.8416904444367955</v>
      </c>
      <c r="K111" s="54"/>
      <c r="L111" s="56">
        <f>G111/K113%</f>
        <v>0.002956971372946391</v>
      </c>
      <c r="N111" s="90"/>
      <c r="O111" s="54">
        <f>L111/N113%</f>
        <v>0.9771718463283066</v>
      </c>
      <c r="P111" s="88" t="s">
        <v>50</v>
      </c>
      <c r="Q111" s="54"/>
      <c r="R111" s="54"/>
      <c r="S111" s="54"/>
      <c r="T111" s="54"/>
      <c r="U111" s="54"/>
      <c r="V111" s="54"/>
      <c r="W111" s="54"/>
      <c r="X111" s="54"/>
      <c r="Y111" s="59"/>
    </row>
    <row r="112" spans="1:25" s="47" customFormat="1" ht="18">
      <c r="A112" s="81">
        <v>14</v>
      </c>
      <c r="B112" s="87"/>
      <c r="C112" s="47" t="s">
        <v>119</v>
      </c>
      <c r="D112" s="52">
        <f>SUM(D108:D111)</f>
        <v>84643.88687999996</v>
      </c>
      <c r="F112" s="52">
        <f>D112/D$112%</f>
        <v>100</v>
      </c>
      <c r="G112" s="52">
        <f>SUM(G108:G111)</f>
        <v>6045.991919999998</v>
      </c>
      <c r="I112" s="59">
        <f>D112/K112%</f>
        <v>23.006153248148102</v>
      </c>
      <c r="J112" s="54">
        <f>+(G112/G$156)*100</f>
        <v>6.258640559730175</v>
      </c>
      <c r="K112" s="52">
        <f>+form_conso!D211</f>
        <v>367918.46932</v>
      </c>
      <c r="L112" s="56">
        <f>G112/K113%</f>
        <v>0.15401224329635876</v>
      </c>
      <c r="N112" s="91"/>
      <c r="O112" s="54">
        <f>L112/N113%</f>
        <v>50.89546335009301</v>
      </c>
      <c r="P112" s="88" t="s">
        <v>51</v>
      </c>
      <c r="Q112" s="52">
        <v>30.4863012217097</v>
      </c>
      <c r="R112" s="52">
        <v>64.97766857986237</v>
      </c>
      <c r="S112" s="52">
        <v>2.037335977310215</v>
      </c>
      <c r="T112" s="52">
        <v>0.6505356030975313</v>
      </c>
      <c r="U112" s="52">
        <v>0.3190306234197833</v>
      </c>
      <c r="V112" s="52">
        <v>1.1912928117650738</v>
      </c>
      <c r="W112" s="52">
        <v>1.1912928117650738</v>
      </c>
      <c r="X112" s="52">
        <v>100</v>
      </c>
      <c r="Y112" s="59"/>
    </row>
    <row r="113" spans="1:25" s="47" customFormat="1" ht="18">
      <c r="A113" s="81">
        <v>14</v>
      </c>
      <c r="B113" s="87"/>
      <c r="C113" s="47" t="s">
        <v>94</v>
      </c>
      <c r="D113" s="52"/>
      <c r="F113" s="52"/>
      <c r="K113" s="52">
        <f>+form_conso!L216</f>
        <v>3925656.6819599983</v>
      </c>
      <c r="L113" s="52"/>
      <c r="M113" s="54">
        <v>4.236470726904351</v>
      </c>
      <c r="N113" s="54">
        <f>M113/A113</f>
        <v>0.3026050519217393</v>
      </c>
      <c r="O113" s="54"/>
      <c r="P113" s="88"/>
      <c r="Y113" s="59"/>
    </row>
    <row r="114" spans="1:25" ht="18">
      <c r="A114" s="66">
        <v>10</v>
      </c>
      <c r="B114" s="67" t="s">
        <v>35</v>
      </c>
      <c r="C114" s="28" t="s">
        <v>45</v>
      </c>
      <c r="D114" s="31">
        <v>4419.300290000001</v>
      </c>
      <c r="E114" s="28" t="s">
        <v>44</v>
      </c>
      <c r="F114" s="31">
        <f>D114/D$118%</f>
        <v>22.373578044298025</v>
      </c>
      <c r="G114" s="31">
        <f>D114/A114</f>
        <v>441.9300290000001</v>
      </c>
      <c r="H114" s="28" t="s">
        <v>46</v>
      </c>
      <c r="I114" s="48"/>
      <c r="J114" s="29">
        <f>+(G114/G$152)*100</f>
        <v>0.8864969253957288</v>
      </c>
      <c r="K114" s="29"/>
      <c r="L114" s="55">
        <f>G114/K119%</f>
        <v>0.0014180689812749508</v>
      </c>
      <c r="M114" s="28"/>
      <c r="N114" s="28"/>
      <c r="O114" s="29">
        <f>L114/N119%</f>
        <v>1.7443664404112533</v>
      </c>
      <c r="P114" s="30" t="s">
        <v>76</v>
      </c>
      <c r="Q114" s="31">
        <v>12599.572650000002</v>
      </c>
      <c r="R114" s="31">
        <v>4434.21906</v>
      </c>
      <c r="S114" s="31">
        <v>2261.21855</v>
      </c>
      <c r="T114" s="31">
        <v>0</v>
      </c>
      <c r="U114" s="31">
        <v>155.68669</v>
      </c>
      <c r="V114" s="31">
        <v>181.40815</v>
      </c>
      <c r="W114" s="31">
        <v>120.21293</v>
      </c>
      <c r="X114" s="31">
        <v>19752.318030000002</v>
      </c>
      <c r="Y114" s="48">
        <f>X114/A114</f>
        <v>1975.2318030000001</v>
      </c>
    </row>
    <row r="115" spans="1:25" ht="18">
      <c r="A115" s="66">
        <v>10</v>
      </c>
      <c r="B115" s="67"/>
      <c r="C115" s="28" t="s">
        <v>47</v>
      </c>
      <c r="D115" s="31">
        <v>6284.773149999999</v>
      </c>
      <c r="E115" s="28" t="s">
        <v>44</v>
      </c>
      <c r="F115" s="31">
        <f>D115/D$118%</f>
        <v>31.81790177970316</v>
      </c>
      <c r="G115" s="31">
        <f>D115/A115</f>
        <v>628.4773149999999</v>
      </c>
      <c r="H115" s="28" t="s">
        <v>46</v>
      </c>
      <c r="I115" s="48"/>
      <c r="J115" s="29">
        <f>+(G115/G$153)*100</f>
        <v>2.1046270722456755</v>
      </c>
      <c r="K115" s="29"/>
      <c r="L115" s="55">
        <f>G115/K119%</f>
        <v>0.0020166635606390666</v>
      </c>
      <c r="M115" s="28"/>
      <c r="N115" s="28"/>
      <c r="O115" s="29">
        <f>L115/N119%</f>
        <v>2.480697542383506</v>
      </c>
      <c r="P115" s="30"/>
      <c r="Q115" s="31"/>
      <c r="R115" s="31"/>
      <c r="S115" s="31"/>
      <c r="T115" s="31"/>
      <c r="U115" s="31"/>
      <c r="V115" s="31"/>
      <c r="W115" s="31"/>
      <c r="X115" s="31"/>
      <c r="Y115" s="48"/>
    </row>
    <row r="116" spans="1:25" ht="18">
      <c r="A116" s="66">
        <v>10</v>
      </c>
      <c r="B116" s="67"/>
      <c r="C116" s="28" t="s">
        <v>48</v>
      </c>
      <c r="D116" s="31">
        <v>470.42208</v>
      </c>
      <c r="E116" s="28" t="s">
        <v>44</v>
      </c>
      <c r="F116" s="31">
        <f>D116/D$118%</f>
        <v>2.381604423772028</v>
      </c>
      <c r="G116" s="31">
        <f>D116/A116</f>
        <v>47.042208</v>
      </c>
      <c r="H116" s="28" t="s">
        <v>46</v>
      </c>
      <c r="I116" s="48"/>
      <c r="J116" s="29">
        <f>+(G116/G$154)*100</f>
        <v>1.5184751845585358</v>
      </c>
      <c r="K116" s="29"/>
      <c r="L116" s="55">
        <f>G116/K119%</f>
        <v>0.00015094945262360602</v>
      </c>
      <c r="M116" s="68"/>
      <c r="N116" s="68"/>
      <c r="O116" s="29">
        <f>L116/N119%</f>
        <v>0.18568289895060688</v>
      </c>
      <c r="P116" s="30"/>
      <c r="Q116" s="50">
        <v>0.00899190379397728</v>
      </c>
      <c r="R116" s="50">
        <v>0.007394986778632842</v>
      </c>
      <c r="S116" s="50">
        <v>0.002422553729249965</v>
      </c>
      <c r="T116" s="50">
        <v>0</v>
      </c>
      <c r="U116" s="50">
        <v>0.01334702627260454</v>
      </c>
      <c r="V116" s="50">
        <v>0.0030165724670297178</v>
      </c>
      <c r="W116" s="50">
        <v>0.001998978628132037</v>
      </c>
      <c r="X116" s="50">
        <v>0.006338141259602193</v>
      </c>
      <c r="Y116" s="48"/>
    </row>
    <row r="117" spans="1:25" ht="18">
      <c r="A117" s="66">
        <v>10</v>
      </c>
      <c r="B117" s="67"/>
      <c r="C117" s="28" t="s">
        <v>49</v>
      </c>
      <c r="D117" s="31">
        <v>8577.82251</v>
      </c>
      <c r="E117" s="28" t="s">
        <v>44</v>
      </c>
      <c r="F117" s="31">
        <f>D117/D$118%</f>
        <v>43.42691575222677</v>
      </c>
      <c r="G117" s="31">
        <f>D117/A117</f>
        <v>857.782251</v>
      </c>
      <c r="H117" s="28" t="s">
        <v>46</v>
      </c>
      <c r="I117" s="48"/>
      <c r="J117" s="29">
        <f>+(G117/G$155)*100</f>
        <v>6.219708294071444</v>
      </c>
      <c r="K117" s="29"/>
      <c r="L117" s="55">
        <f>G117/K119%</f>
        <v>0.0027524592650645693</v>
      </c>
      <c r="M117" s="92"/>
      <c r="N117" s="92"/>
      <c r="O117" s="29">
        <f>L117/N119%</f>
        <v>3.385799727641549</v>
      </c>
      <c r="P117" s="30" t="s">
        <v>50</v>
      </c>
      <c r="Q117" s="29">
        <f aca="true" t="shared" si="14" ref="Q117:X117">Q116*10/$A119</f>
        <v>0.00899190379397728</v>
      </c>
      <c r="R117" s="29">
        <f t="shared" si="14"/>
        <v>0.007394986778632842</v>
      </c>
      <c r="S117" s="29">
        <f t="shared" si="14"/>
        <v>0.002422553729249965</v>
      </c>
      <c r="T117" s="29">
        <f t="shared" si="14"/>
        <v>0</v>
      </c>
      <c r="U117" s="29">
        <f t="shared" si="14"/>
        <v>0.01334702627260454</v>
      </c>
      <c r="V117" s="29">
        <f t="shared" si="14"/>
        <v>0.0030165724670297178</v>
      </c>
      <c r="W117" s="29">
        <f t="shared" si="14"/>
        <v>0.001998978628132037</v>
      </c>
      <c r="X117" s="29">
        <f t="shared" si="14"/>
        <v>0.006338141259602194</v>
      </c>
      <c r="Y117" s="48"/>
    </row>
    <row r="118" spans="1:25" ht="18">
      <c r="A118" s="66">
        <v>10</v>
      </c>
      <c r="B118" s="67"/>
      <c r="C118" s="28" t="s">
        <v>119</v>
      </c>
      <c r="D118" s="31">
        <f>SUM(D114:D117)</f>
        <v>19752.318030000002</v>
      </c>
      <c r="E118" s="28" t="s">
        <v>44</v>
      </c>
      <c r="F118" s="31">
        <f>D118/D$118%</f>
        <v>100</v>
      </c>
      <c r="G118" s="31">
        <f>SUM(G114:G117)</f>
        <v>1975.2318030000001</v>
      </c>
      <c r="H118" s="28" t="s">
        <v>46</v>
      </c>
      <c r="I118" s="48">
        <f>D118/K118%</f>
        <v>1.9329954555111042</v>
      </c>
      <c r="J118" s="29">
        <f>+(G118/G$156)*100</f>
        <v>2.0447043331683394</v>
      </c>
      <c r="K118" s="31">
        <f>+form_conso!D223</f>
        <v>1021850.2052700007</v>
      </c>
      <c r="L118" s="55">
        <f>G118/K119%</f>
        <v>0.006338141259602193</v>
      </c>
      <c r="M118" s="93"/>
      <c r="N118" s="93"/>
      <c r="O118" s="29">
        <f>L118/N119%</f>
        <v>7.796546609386915</v>
      </c>
      <c r="P118" s="30" t="s">
        <v>51</v>
      </c>
      <c r="Q118" s="31">
        <v>63.78781786959715</v>
      </c>
      <c r="R118" s="31">
        <v>22.44910725548904</v>
      </c>
      <c r="S118" s="31">
        <v>11.447864228216861</v>
      </c>
      <c r="T118" s="31">
        <v>0</v>
      </c>
      <c r="U118" s="31">
        <v>0.91841448545166</v>
      </c>
      <c r="V118" s="31">
        <v>0.6086016325649449</v>
      </c>
      <c r="W118" s="31">
        <v>0.6086016325649449</v>
      </c>
      <c r="X118" s="31">
        <v>100</v>
      </c>
      <c r="Y118" s="48"/>
    </row>
    <row r="119" spans="1:25" ht="18">
      <c r="A119" s="66">
        <v>10</v>
      </c>
      <c r="B119" s="67"/>
      <c r="C119" s="28" t="s">
        <v>94</v>
      </c>
      <c r="D119" s="31"/>
      <c r="E119" s="28"/>
      <c r="F119" s="31"/>
      <c r="G119" s="28"/>
      <c r="H119" s="28"/>
      <c r="I119" s="28"/>
      <c r="J119" s="28"/>
      <c r="K119" s="31">
        <f>+form_conso!L223</f>
        <v>31164212.378629964</v>
      </c>
      <c r="L119" s="29"/>
      <c r="M119" s="29">
        <v>0.8129421367110374</v>
      </c>
      <c r="N119" s="29">
        <f>M119/A119</f>
        <v>0.08129421367110375</v>
      </c>
      <c r="O119" s="29"/>
      <c r="P119" s="30"/>
      <c r="Q119" s="31"/>
      <c r="R119" s="31"/>
      <c r="S119" s="31"/>
      <c r="T119" s="31"/>
      <c r="U119" s="31"/>
      <c r="V119" s="31"/>
      <c r="W119" s="31"/>
      <c r="X119" s="31"/>
      <c r="Y119" s="48"/>
    </row>
    <row r="120" spans="1:25" s="47" customFormat="1" ht="18">
      <c r="A120" s="81">
        <v>14</v>
      </c>
      <c r="B120" s="87" t="s">
        <v>34</v>
      </c>
      <c r="C120" s="47" t="s">
        <v>45</v>
      </c>
      <c r="D120" s="52">
        <v>40986.06195999999</v>
      </c>
      <c r="E120" s="47" t="s">
        <v>44</v>
      </c>
      <c r="F120" s="52">
        <f>D120/D$124%</f>
        <v>61.98391122619399</v>
      </c>
      <c r="G120" s="52">
        <f>D120/A120</f>
        <v>2927.575854285714</v>
      </c>
      <c r="H120" s="47" t="s">
        <v>46</v>
      </c>
      <c r="I120" s="59"/>
      <c r="J120" s="54">
        <f>+(G120/G$152)*100</f>
        <v>5.872619698552005</v>
      </c>
      <c r="K120" s="54"/>
      <c r="L120" s="56">
        <f>G120/K125%</f>
        <v>0.0323619155482505</v>
      </c>
      <c r="O120" s="54">
        <f>L120/N125%</f>
        <v>4.364194289004741</v>
      </c>
      <c r="P120" s="88" t="s">
        <v>76</v>
      </c>
      <c r="Q120" s="52">
        <v>19037.77460999999</v>
      </c>
      <c r="R120" s="52">
        <v>22954.04266</v>
      </c>
      <c r="S120" s="52">
        <v>19312.58319</v>
      </c>
      <c r="T120" s="52">
        <v>4112.423739999999</v>
      </c>
      <c r="U120" s="52">
        <v>388.05793</v>
      </c>
      <c r="V120" s="52">
        <v>167.2362</v>
      </c>
      <c r="W120" s="52">
        <v>151.59208</v>
      </c>
      <c r="X120" s="52">
        <v>66123.71040999999</v>
      </c>
      <c r="Y120" s="59">
        <f>X120/A120</f>
        <v>4723.1221721428565</v>
      </c>
    </row>
    <row r="121" spans="1:25" s="47" customFormat="1" ht="18">
      <c r="A121" s="81">
        <v>14</v>
      </c>
      <c r="B121" s="87"/>
      <c r="C121" s="47" t="s">
        <v>47</v>
      </c>
      <c r="D121" s="52">
        <v>16399.14044</v>
      </c>
      <c r="E121" s="47" t="s">
        <v>44</v>
      </c>
      <c r="F121" s="52">
        <f>D121/D$124%</f>
        <v>24.800696056402682</v>
      </c>
      <c r="G121" s="52">
        <f>D121/A121</f>
        <v>1171.3671742857143</v>
      </c>
      <c r="H121" s="47" t="s">
        <v>46</v>
      </c>
      <c r="I121" s="59"/>
      <c r="J121" s="54">
        <f>+(G121/G$153)*100</f>
        <v>3.9226412914229583</v>
      </c>
      <c r="K121" s="54"/>
      <c r="L121" s="56">
        <f>G121/K125%</f>
        <v>0.012948489623158215</v>
      </c>
      <c r="O121" s="54">
        <f>L121/N125%</f>
        <v>1.7461798384700125</v>
      </c>
      <c r="P121" s="88"/>
      <c r="Q121" s="52"/>
      <c r="R121" s="52"/>
      <c r="S121" s="52"/>
      <c r="T121" s="52"/>
      <c r="U121" s="52"/>
      <c r="V121" s="52"/>
      <c r="W121" s="52"/>
      <c r="X121" s="52"/>
      <c r="Y121" s="59"/>
    </row>
    <row r="122" spans="1:25" s="47" customFormat="1" ht="18">
      <c r="A122" s="81">
        <v>14</v>
      </c>
      <c r="B122" s="87"/>
      <c r="C122" s="47" t="s">
        <v>48</v>
      </c>
      <c r="D122" s="52">
        <v>1851.57404</v>
      </c>
      <c r="E122" s="47" t="s">
        <v>44</v>
      </c>
      <c r="F122" s="52">
        <f>D1132/D$124%</f>
        <v>0</v>
      </c>
      <c r="G122" s="52">
        <f>D122/A122</f>
        <v>132.25528857142857</v>
      </c>
      <c r="H122" s="47" t="s">
        <v>46</v>
      </c>
      <c r="I122" s="59"/>
      <c r="J122" s="54">
        <f>+(G122/G$154)*100</f>
        <v>4.269067764045905</v>
      </c>
      <c r="K122" s="54"/>
      <c r="L122" s="56">
        <f>G122/K125%</f>
        <v>0.001461972188796569</v>
      </c>
      <c r="N122" s="89"/>
      <c r="O122" s="54">
        <f>L122/N125%</f>
        <v>0.1971555320177786</v>
      </c>
      <c r="P122" s="88"/>
      <c r="Q122" s="53">
        <v>0.0807018466277848</v>
      </c>
      <c r="R122" s="53">
        <v>0.11407456542267957</v>
      </c>
      <c r="S122" s="53">
        <v>0.05915411173916267</v>
      </c>
      <c r="T122" s="53">
        <v>0.05277550908678756</v>
      </c>
      <c r="U122" s="53">
        <v>0.14011635855109078</v>
      </c>
      <c r="V122" s="53">
        <v>0.006541571872703974</v>
      </c>
      <c r="W122" s="53">
        <v>0.00592964015358332</v>
      </c>
      <c r="X122" s="53">
        <v>0.07309426086749489</v>
      </c>
      <c r="Y122" s="59"/>
    </row>
    <row r="123" spans="1:25" s="47" customFormat="1" ht="15.75">
      <c r="A123" s="81">
        <v>14</v>
      </c>
      <c r="C123" s="47" t="s">
        <v>49</v>
      </c>
      <c r="D123" s="52">
        <v>6886.93397</v>
      </c>
      <c r="E123" s="47" t="s">
        <v>44</v>
      </c>
      <c r="F123" s="52">
        <f>D123/D$124%</f>
        <v>10.415226137942915</v>
      </c>
      <c r="G123" s="52">
        <f>D123/A123</f>
        <v>491.923855</v>
      </c>
      <c r="H123" s="47" t="s">
        <v>46</v>
      </c>
      <c r="I123" s="59"/>
      <c r="J123" s="54">
        <f>+(G123/G$155)*100</f>
        <v>3.566899265435021</v>
      </c>
      <c r="K123" s="54"/>
      <c r="L123" s="56">
        <f>G123/K125%</f>
        <v>0.00543780897371965</v>
      </c>
      <c r="N123" s="90"/>
      <c r="O123" s="54">
        <f>L123/N125%</f>
        <v>0.7333204622088255</v>
      </c>
      <c r="P123" s="88" t="s">
        <v>50</v>
      </c>
      <c r="Q123" s="54">
        <f aca="true" t="shared" si="15" ref="Q123:X123">Q122*10/$A125</f>
        <v>0.05764417616270343</v>
      </c>
      <c r="R123" s="54">
        <f t="shared" si="15"/>
        <v>0.08148183244477113</v>
      </c>
      <c r="S123" s="54">
        <f t="shared" si="15"/>
        <v>0.042252936956544765</v>
      </c>
      <c r="T123" s="54">
        <f t="shared" si="15"/>
        <v>0.03769679220484826</v>
      </c>
      <c r="U123" s="54">
        <f t="shared" si="15"/>
        <v>0.10008311325077912</v>
      </c>
      <c r="V123" s="54">
        <f t="shared" si="15"/>
        <v>0.004672551337645695</v>
      </c>
      <c r="W123" s="54">
        <f t="shared" si="15"/>
        <v>0.004235457252559514</v>
      </c>
      <c r="X123" s="54">
        <f t="shared" si="15"/>
        <v>0.05221018633392492</v>
      </c>
      <c r="Y123" s="59"/>
    </row>
    <row r="124" spans="1:25" s="47" customFormat="1" ht="18">
      <c r="A124" s="81">
        <v>14</v>
      </c>
      <c r="B124" s="87"/>
      <c r="C124" s="47" t="s">
        <v>119</v>
      </c>
      <c r="D124" s="52">
        <f>SUM(D120:D123)</f>
        <v>66123.71041</v>
      </c>
      <c r="E124" s="47" t="s">
        <v>44</v>
      </c>
      <c r="F124" s="52">
        <f>D124/D$124%</f>
        <v>100</v>
      </c>
      <c r="G124" s="52">
        <f>SUM(G120:G123)</f>
        <v>4723.1221721428565</v>
      </c>
      <c r="H124" s="47" t="s">
        <v>46</v>
      </c>
      <c r="I124" s="59">
        <f>D124/K124%</f>
        <v>39.129974206593815</v>
      </c>
      <c r="J124" s="54">
        <f>+(G124/G$156)*100</f>
        <v>4.889243053294417</v>
      </c>
      <c r="K124" s="52">
        <f>+form_conso!D235</f>
        <v>168984.80449000004</v>
      </c>
      <c r="L124" s="56">
        <f>G124/K125%</f>
        <v>0.05221018633392493</v>
      </c>
      <c r="N124" s="91"/>
      <c r="O124" s="54">
        <f>L124/N125%</f>
        <v>7.040850121701358</v>
      </c>
      <c r="P124" s="88" t="s">
        <v>51</v>
      </c>
      <c r="Q124" s="52">
        <v>28.791146915314176</v>
      </c>
      <c r="R124" s="52">
        <v>34.71378499130415</v>
      </c>
      <c r="S124" s="52">
        <v>29.206744555398284</v>
      </c>
      <c r="T124" s="52">
        <v>6.219287626935816</v>
      </c>
      <c r="U124" s="52">
        <v>0.2529141195541692</v>
      </c>
      <c r="V124" s="52">
        <v>0.2292552536148584</v>
      </c>
      <c r="W124" s="52">
        <v>0.2292552536148584</v>
      </c>
      <c r="X124" s="52">
        <v>100</v>
      </c>
      <c r="Y124" s="59"/>
    </row>
    <row r="125" spans="1:25" s="47" customFormat="1" ht="18">
      <c r="A125" s="81">
        <v>14</v>
      </c>
      <c r="B125" s="87"/>
      <c r="C125" s="47" t="s">
        <v>94</v>
      </c>
      <c r="D125" s="52"/>
      <c r="F125" s="52"/>
      <c r="K125" s="52">
        <f>+form_conso!L235</f>
        <v>9046361.455090009</v>
      </c>
      <c r="L125" s="52"/>
      <c r="M125" s="54">
        <v>10.381453887536003</v>
      </c>
      <c r="N125" s="54">
        <f>M125/A125</f>
        <v>0.7415324205382859</v>
      </c>
      <c r="O125" s="54"/>
      <c r="P125" s="88"/>
      <c r="Y125" s="59"/>
    </row>
    <row r="126" spans="1:25" ht="18">
      <c r="A126" s="66">
        <v>8</v>
      </c>
      <c r="B126" s="67" t="s">
        <v>33</v>
      </c>
      <c r="C126" s="28" t="s">
        <v>45</v>
      </c>
      <c r="D126" s="31">
        <v>3056.027320000001</v>
      </c>
      <c r="E126" s="28" t="s">
        <v>44</v>
      </c>
      <c r="F126" s="31">
        <f>D126/D$130%</f>
        <v>37.759060003128425</v>
      </c>
      <c r="G126" s="31">
        <f>D126/A126</f>
        <v>382.00341500000013</v>
      </c>
      <c r="H126" s="28" t="s">
        <v>46</v>
      </c>
      <c r="I126" s="48"/>
      <c r="J126" s="29">
        <f>+(G126/G$152)*100</f>
        <v>0.7662861327944941</v>
      </c>
      <c r="K126" s="29"/>
      <c r="L126" s="55">
        <f>G126/K131%</f>
        <v>0.0016015847150639842</v>
      </c>
      <c r="M126" s="28"/>
      <c r="N126" s="28"/>
      <c r="O126" s="29">
        <f>L126/N131%</f>
        <v>1.0230099698686754</v>
      </c>
      <c r="P126" s="30" t="s">
        <v>76</v>
      </c>
      <c r="Q126" s="31">
        <v>3618.5204600000006</v>
      </c>
      <c r="R126" s="31">
        <v>3221.4326800000003</v>
      </c>
      <c r="S126" s="31">
        <v>1120.1141400000001</v>
      </c>
      <c r="T126" s="31">
        <v>8.215739999999998</v>
      </c>
      <c r="U126" s="31">
        <v>0</v>
      </c>
      <c r="V126" s="31">
        <v>88.40531</v>
      </c>
      <c r="W126" s="31">
        <v>36.805839999999996</v>
      </c>
      <c r="X126" s="31">
        <v>8093.494170000001</v>
      </c>
      <c r="Y126" s="48">
        <f>X126/A126</f>
        <v>1011.6867712500001</v>
      </c>
    </row>
    <row r="127" spans="1:25" ht="18">
      <c r="A127" s="66">
        <v>8</v>
      </c>
      <c r="B127" s="67"/>
      <c r="C127" s="28" t="s">
        <v>47</v>
      </c>
      <c r="D127" s="31">
        <v>1932.3795300000002</v>
      </c>
      <c r="E127" s="28" t="s">
        <v>44</v>
      </c>
      <c r="F127" s="31">
        <f>D127/D$130%</f>
        <v>23.875714115699424</v>
      </c>
      <c r="G127" s="31">
        <f>D127/A127</f>
        <v>241.54744125000002</v>
      </c>
      <c r="H127" s="28" t="s">
        <v>46</v>
      </c>
      <c r="I127" s="48"/>
      <c r="J127" s="29">
        <f>+(G127/G$153)*100</f>
        <v>0.8088872453358511</v>
      </c>
      <c r="K127" s="29"/>
      <c r="L127" s="55">
        <f>G127/K131%</f>
        <v>0.0010127100300106366</v>
      </c>
      <c r="M127" s="28"/>
      <c r="N127" s="28"/>
      <c r="O127" s="29">
        <f>L127/N131%</f>
        <v>0.6468670982824017</v>
      </c>
      <c r="P127" s="30"/>
      <c r="Q127" s="31"/>
      <c r="R127" s="31"/>
      <c r="S127" s="31"/>
      <c r="T127" s="31"/>
      <c r="U127" s="31"/>
      <c r="V127" s="31"/>
      <c r="W127" s="31"/>
      <c r="X127" s="31"/>
      <c r="Y127" s="48"/>
    </row>
    <row r="128" spans="1:25" ht="18">
      <c r="A128" s="66">
        <v>8</v>
      </c>
      <c r="B128" s="67"/>
      <c r="C128" s="28" t="s">
        <v>48</v>
      </c>
      <c r="D128" s="31">
        <v>0.00779</v>
      </c>
      <c r="E128" s="28" t="s">
        <v>44</v>
      </c>
      <c r="F128" s="31">
        <f>D128/D$130%</f>
        <v>9.625014655443927E-05</v>
      </c>
      <c r="G128" s="31">
        <f>D128/A128</f>
        <v>0.00097375</v>
      </c>
      <c r="H128" s="28" t="s">
        <v>46</v>
      </c>
      <c r="I128" s="48"/>
      <c r="J128" s="29">
        <f>+(G128/G$154)*100</f>
        <v>3.1431671127424E-05</v>
      </c>
      <c r="K128" s="29"/>
      <c r="L128" s="55">
        <f>G128/K131%</f>
        <v>4.0825371058359625E-09</v>
      </c>
      <c r="M128" s="68"/>
      <c r="N128" s="68"/>
      <c r="O128" s="29">
        <f>L128/N131%</f>
        <v>2.6077147979413283E-06</v>
      </c>
      <c r="P128" s="30"/>
      <c r="Q128" s="50">
        <v>0.004049142273692183</v>
      </c>
      <c r="R128" s="50">
        <v>0.007086734279973198</v>
      </c>
      <c r="S128" s="50">
        <v>0.0014763145913231955</v>
      </c>
      <c r="T128" s="50">
        <v>0.00019411034789907467</v>
      </c>
      <c r="U128" s="50">
        <v>0</v>
      </c>
      <c r="V128" s="50">
        <v>0.0020402093343496346</v>
      </c>
      <c r="W128" s="50">
        <v>0.0008494016742498743</v>
      </c>
      <c r="X128" s="50">
        <v>0.0033932724277167692</v>
      </c>
      <c r="Y128" s="48"/>
    </row>
    <row r="129" spans="1:25" ht="18">
      <c r="A129" s="66">
        <v>8</v>
      </c>
      <c r="B129" s="67"/>
      <c r="C129" s="28" t="s">
        <v>49</v>
      </c>
      <c r="D129" s="31">
        <v>3105.07953</v>
      </c>
      <c r="E129" s="28" t="s">
        <v>44</v>
      </c>
      <c r="F129" s="31">
        <f>D129/D$130%</f>
        <v>38.3651296310256</v>
      </c>
      <c r="G129" s="31">
        <f>D129/A129</f>
        <v>388.13494125</v>
      </c>
      <c r="H129" s="28" t="s">
        <v>46</v>
      </c>
      <c r="I129" s="48"/>
      <c r="J129" s="29">
        <f>+(G129/G$155)*100</f>
        <v>2.81433441936718</v>
      </c>
      <c r="K129" s="29"/>
      <c r="L129" s="55">
        <f>G129/K131%</f>
        <v>0.001627291707034235</v>
      </c>
      <c r="M129" s="92"/>
      <c r="N129" s="92"/>
      <c r="O129" s="29">
        <f>L129/N131%</f>
        <v>1.03943027460407</v>
      </c>
      <c r="P129" s="30" t="s">
        <v>50</v>
      </c>
      <c r="Q129" s="29">
        <f aca="true" t="shared" si="16" ref="Q129:X129">Q128*10/$A131</f>
        <v>0.0050614278421152285</v>
      </c>
      <c r="R129" s="29">
        <f t="shared" si="16"/>
        <v>0.008858417849966497</v>
      </c>
      <c r="S129" s="29">
        <f t="shared" si="16"/>
        <v>0.0018453932391539944</v>
      </c>
      <c r="T129" s="29">
        <f t="shared" si="16"/>
        <v>0.00024263793487384335</v>
      </c>
      <c r="U129" s="29">
        <f t="shared" si="16"/>
        <v>0</v>
      </c>
      <c r="V129" s="29">
        <f t="shared" si="16"/>
        <v>0.002550261667937043</v>
      </c>
      <c r="W129" s="29">
        <f t="shared" si="16"/>
        <v>0.0010617520928123429</v>
      </c>
      <c r="X129" s="29">
        <f t="shared" si="16"/>
        <v>0.004241590534645961</v>
      </c>
      <c r="Y129" s="48"/>
    </row>
    <row r="130" spans="1:25" ht="18">
      <c r="A130" s="66">
        <v>8</v>
      </c>
      <c r="B130" s="67"/>
      <c r="C130" s="28" t="s">
        <v>119</v>
      </c>
      <c r="D130" s="31">
        <f>SUM(D126:D129)</f>
        <v>8093.494170000001</v>
      </c>
      <c r="E130" s="28" t="s">
        <v>44</v>
      </c>
      <c r="F130" s="31">
        <f>D130/D$130%</f>
        <v>100</v>
      </c>
      <c r="G130" s="31">
        <f>SUM(G126:G129)</f>
        <v>1011.6867712500001</v>
      </c>
      <c r="H130" s="28" t="s">
        <v>46</v>
      </c>
      <c r="I130" s="48">
        <f>D130/K130%</f>
        <v>0.5438224616136079</v>
      </c>
      <c r="J130" s="29">
        <f>+(G130/G$156)*100</f>
        <v>1.0472696530311798</v>
      </c>
      <c r="K130" s="31">
        <f>+form_conso!D247</f>
        <v>1488260.3682799924</v>
      </c>
      <c r="L130" s="55">
        <f>G130/K131%</f>
        <v>0.004241590534645961</v>
      </c>
      <c r="M130" s="93"/>
      <c r="N130" s="93"/>
      <c r="O130" s="29">
        <f>L130/N131%</f>
        <v>2.7093099504699447</v>
      </c>
      <c r="P130" s="30" t="s">
        <v>51</v>
      </c>
      <c r="Q130" s="31">
        <v>44.70900187230258</v>
      </c>
      <c r="R130" s="31">
        <v>39.802742948043665</v>
      </c>
      <c r="S130" s="31">
        <v>13.839685511257988</v>
      </c>
      <c r="T130" s="31">
        <v>0.10151042093108714</v>
      </c>
      <c r="U130" s="31">
        <v>1.0923009041964873</v>
      </c>
      <c r="V130" s="31">
        <v>0.45475834326819553</v>
      </c>
      <c r="W130" s="31">
        <v>0.45475834326819553</v>
      </c>
      <c r="X130" s="31">
        <v>100</v>
      </c>
      <c r="Y130" s="48"/>
    </row>
    <row r="131" spans="1:25" ht="18">
      <c r="A131" s="66">
        <v>8</v>
      </c>
      <c r="B131" s="67"/>
      <c r="C131" s="28" t="s">
        <v>94</v>
      </c>
      <c r="D131" s="31"/>
      <c r="E131" s="28"/>
      <c r="F131" s="31"/>
      <c r="G131" s="28"/>
      <c r="H131" s="28"/>
      <c r="I131" s="28"/>
      <c r="J131" s="28"/>
      <c r="K131" s="31">
        <f>+form_conso!L247</f>
        <v>23851589.70406001</v>
      </c>
      <c r="L131" s="29"/>
      <c r="M131" s="29">
        <v>1.2524489592370882</v>
      </c>
      <c r="N131" s="29">
        <f>M131/A131</f>
        <v>0.15655611990463603</v>
      </c>
      <c r="O131" s="29"/>
      <c r="P131" s="30"/>
      <c r="Q131" s="31"/>
      <c r="R131" s="31"/>
      <c r="S131" s="31"/>
      <c r="T131" s="31"/>
      <c r="U131" s="31"/>
      <c r="V131" s="31"/>
      <c r="W131" s="31"/>
      <c r="X131" s="31"/>
      <c r="Y131" s="48"/>
    </row>
    <row r="132" spans="1:25" s="47" customFormat="1" ht="18">
      <c r="A132" s="81">
        <v>10</v>
      </c>
      <c r="B132" s="87" t="s">
        <v>31</v>
      </c>
      <c r="C132" s="47" t="s">
        <v>45</v>
      </c>
      <c r="D132" s="52">
        <v>3202.6533600000002</v>
      </c>
      <c r="E132" s="47" t="s">
        <v>44</v>
      </c>
      <c r="F132" s="52">
        <f>D132/D$136%</f>
        <v>60.07638885894071</v>
      </c>
      <c r="G132" s="52">
        <f>D132/A132</f>
        <v>320.26533600000005</v>
      </c>
      <c r="H132" s="47" t="s">
        <v>46</v>
      </c>
      <c r="I132" s="59"/>
      <c r="J132" s="54">
        <f>+(G132/G$152)*100</f>
        <v>0.6424416017107314</v>
      </c>
      <c r="K132" s="54"/>
      <c r="L132" s="56">
        <f>G132/K137%</f>
        <v>0.006604543800776734</v>
      </c>
      <c r="O132" s="54">
        <f>L132/N137%</f>
        <v>1.621172958663634</v>
      </c>
      <c r="P132" s="88" t="s">
        <v>76</v>
      </c>
      <c r="Q132" s="52">
        <v>3109.1179600000005</v>
      </c>
      <c r="R132" s="52">
        <v>1496.4497799999997</v>
      </c>
      <c r="S132" s="52">
        <v>703.68571</v>
      </c>
      <c r="T132" s="52">
        <v>0</v>
      </c>
      <c r="U132" s="52">
        <v>0</v>
      </c>
      <c r="V132" s="52">
        <v>3.38573</v>
      </c>
      <c r="W132" s="52">
        <v>18.329310000000003</v>
      </c>
      <c r="X132" s="52">
        <v>5330.968489999999</v>
      </c>
      <c r="Y132" s="59">
        <f>X132/A132</f>
        <v>533.0968489999999</v>
      </c>
    </row>
    <row r="133" spans="1:25" s="47" customFormat="1" ht="18">
      <c r="A133" s="81">
        <v>10</v>
      </c>
      <c r="B133" s="87"/>
      <c r="C133" s="47" t="s">
        <v>47</v>
      </c>
      <c r="D133" s="52">
        <v>1527.9796199999998</v>
      </c>
      <c r="E133" s="47" t="s">
        <v>44</v>
      </c>
      <c r="F133" s="52">
        <f>D133/D$136%</f>
        <v>28.662326983665956</v>
      </c>
      <c r="G133" s="52">
        <f>D133/A133</f>
        <v>152.79796199999998</v>
      </c>
      <c r="H133" s="47" t="s">
        <v>46</v>
      </c>
      <c r="I133" s="59"/>
      <c r="J133" s="54">
        <f>+(G133/G$153)*100</f>
        <v>0.5116854972071124</v>
      </c>
      <c r="K133" s="54"/>
      <c r="L133" s="56">
        <f>G133/K137%</f>
        <v>0.0031510148594364852</v>
      </c>
      <c r="O133" s="54">
        <f>L133/N137%</f>
        <v>0.7734584305224762</v>
      </c>
      <c r="P133" s="88"/>
      <c r="Q133" s="52"/>
      <c r="R133" s="52"/>
      <c r="S133" s="52"/>
      <c r="T133" s="52"/>
      <c r="U133" s="52"/>
      <c r="V133" s="52"/>
      <c r="W133" s="52"/>
      <c r="X133" s="52"/>
      <c r="Y133" s="59"/>
    </row>
    <row r="134" spans="1:25" s="47" customFormat="1" ht="18">
      <c r="A134" s="81">
        <v>10</v>
      </c>
      <c r="B134" s="87"/>
      <c r="C134" s="47" t="s">
        <v>48</v>
      </c>
      <c r="D134" s="52">
        <v>97.65860999999998</v>
      </c>
      <c r="E134" s="47" t="s">
        <v>44</v>
      </c>
      <c r="F134" s="52">
        <f>D134/D$136%</f>
        <v>1.831911221820033</v>
      </c>
      <c r="G134" s="52">
        <f>D134/A134</f>
        <v>9.765860999999997</v>
      </c>
      <c r="H134" s="47" t="s">
        <v>46</v>
      </c>
      <c r="I134" s="59"/>
      <c r="J134" s="54">
        <f>+(G134/G$154)*100</f>
        <v>0.31523217584404206</v>
      </c>
      <c r="K134" s="54"/>
      <c r="L134" s="56">
        <f>G134/K137%</f>
        <v>0.00020139256259315322</v>
      </c>
      <c r="N134" s="89"/>
      <c r="O134" s="54">
        <f>L134/N137%</f>
        <v>0.049434478201748906</v>
      </c>
      <c r="P134" s="88"/>
      <c r="Q134" s="53">
        <v>0.018301521950648283</v>
      </c>
      <c r="R134" s="53">
        <v>0.020313193065286398</v>
      </c>
      <c r="S134" s="53">
        <v>0.003418214679918736</v>
      </c>
      <c r="T134" s="53">
        <v>0</v>
      </c>
      <c r="U134" s="53">
        <v>0</v>
      </c>
      <c r="V134" s="53">
        <v>0.0017285489713674252</v>
      </c>
      <c r="W134" s="53">
        <v>0.0093578371418792</v>
      </c>
      <c r="X134" s="53">
        <v>0.010993576555149133</v>
      </c>
      <c r="Y134" s="59"/>
    </row>
    <row r="135" spans="1:25" s="47" customFormat="1" ht="15.75">
      <c r="A135" s="81">
        <v>10</v>
      </c>
      <c r="C135" s="47" t="s">
        <v>49</v>
      </c>
      <c r="D135" s="52">
        <v>502.67689999999993</v>
      </c>
      <c r="E135" s="47" t="s">
        <v>44</v>
      </c>
      <c r="F135" s="52">
        <f>D135/D$136%</f>
        <v>9.429372935573285</v>
      </c>
      <c r="G135" s="52">
        <f>D135/A135</f>
        <v>50.267689999999995</v>
      </c>
      <c r="H135" s="47" t="s">
        <v>46</v>
      </c>
      <c r="I135" s="59"/>
      <c r="J135" s="54">
        <f>+(G135/G$155)*100</f>
        <v>0.3644868707091168</v>
      </c>
      <c r="K135" s="54"/>
      <c r="L135" s="56">
        <f>G135/K137%</f>
        <v>0.0010366253323427627</v>
      </c>
      <c r="N135" s="90"/>
      <c r="O135" s="54">
        <f>L135/N137%</f>
        <v>0.2544534501932059</v>
      </c>
      <c r="P135" s="88" t="s">
        <v>50</v>
      </c>
      <c r="Q135" s="54">
        <f aca="true" t="shared" si="17" ref="Q135:X135">Q134*10/$A137</f>
        <v>0.018301521950648283</v>
      </c>
      <c r="R135" s="54">
        <f t="shared" si="17"/>
        <v>0.020313193065286398</v>
      </c>
      <c r="S135" s="54">
        <f t="shared" si="17"/>
        <v>0.003418214679918736</v>
      </c>
      <c r="T135" s="54">
        <f t="shared" si="17"/>
        <v>0</v>
      </c>
      <c r="U135" s="54">
        <f t="shared" si="17"/>
        <v>0</v>
      </c>
      <c r="V135" s="54">
        <f t="shared" si="17"/>
        <v>0.0017285489713674252</v>
      </c>
      <c r="W135" s="54">
        <f t="shared" si="17"/>
        <v>0.0093578371418792</v>
      </c>
      <c r="X135" s="54">
        <f t="shared" si="17"/>
        <v>0.010993576555149133</v>
      </c>
      <c r="Y135" s="59"/>
    </row>
    <row r="136" spans="1:25" s="47" customFormat="1" ht="18">
      <c r="A136" s="81">
        <v>10</v>
      </c>
      <c r="B136" s="87"/>
      <c r="C136" s="47" t="s">
        <v>119</v>
      </c>
      <c r="D136" s="52">
        <f>SUM(D132:D135)</f>
        <v>5330.968490000001</v>
      </c>
      <c r="E136" s="47" t="s">
        <v>44</v>
      </c>
      <c r="F136" s="52">
        <f>D136/D$136%</f>
        <v>100</v>
      </c>
      <c r="G136" s="52">
        <f>SUM(G132:G135)</f>
        <v>533.096849</v>
      </c>
      <c r="H136" s="47" t="s">
        <v>46</v>
      </c>
      <c r="I136" s="59">
        <f>D136/K136%</f>
        <v>1.9429047256555734</v>
      </c>
      <c r="J136" s="54">
        <f>+(G136/G$156)*100</f>
        <v>0.5518468442504557</v>
      </c>
      <c r="K136" s="52">
        <f>+form_conso!D259</f>
        <v>274381.36413000023</v>
      </c>
      <c r="L136" s="56">
        <f>G136/K137%</f>
        <v>0.010993576555149135</v>
      </c>
      <c r="N136" s="91"/>
      <c r="O136" s="54">
        <f>L136/N137%</f>
        <v>2.698519317581065</v>
      </c>
      <c r="P136" s="88" t="s">
        <v>51</v>
      </c>
      <c r="Q136" s="52">
        <v>58.321822119792735</v>
      </c>
      <c r="R136" s="52">
        <v>28.070880231370488</v>
      </c>
      <c r="S136" s="52">
        <v>13.199960032027878</v>
      </c>
      <c r="T136" s="52">
        <v>0</v>
      </c>
      <c r="U136" s="52">
        <v>0.06351059861544972</v>
      </c>
      <c r="V136" s="52">
        <v>0.3438270181934616</v>
      </c>
      <c r="W136" s="52">
        <v>0.3438270181934616</v>
      </c>
      <c r="X136" s="52">
        <v>100</v>
      </c>
      <c r="Y136" s="59"/>
    </row>
    <row r="137" spans="1:25" s="47" customFormat="1" ht="18">
      <c r="A137" s="81">
        <v>10</v>
      </c>
      <c r="B137" s="87"/>
      <c r="C137" s="47" t="s">
        <v>94</v>
      </c>
      <c r="D137" s="52"/>
      <c r="F137" s="52"/>
      <c r="K137" s="52">
        <f>+form_conso!L259</f>
        <v>4849166.659510002</v>
      </c>
      <c r="L137" s="52"/>
      <c r="M137" s="54">
        <v>4.073929166830536</v>
      </c>
      <c r="N137" s="54">
        <f>M137/A137</f>
        <v>0.40739291668305355</v>
      </c>
      <c r="O137" s="54"/>
      <c r="P137" s="88"/>
      <c r="Y137" s="59"/>
    </row>
    <row r="138" spans="1:25" ht="18">
      <c r="A138" s="66">
        <v>5</v>
      </c>
      <c r="B138" s="67" t="s">
        <v>32</v>
      </c>
      <c r="C138" s="28" t="s">
        <v>45</v>
      </c>
      <c r="D138" s="31">
        <v>11.370379999999999</v>
      </c>
      <c r="E138" s="28" t="s">
        <v>44</v>
      </c>
      <c r="F138" s="31">
        <f>D138/D$142%</f>
        <v>3.989014124076154</v>
      </c>
      <c r="G138" s="31">
        <f>D138/A138</f>
        <v>2.274076</v>
      </c>
      <c r="H138" s="28" t="s">
        <v>46</v>
      </c>
      <c r="I138" s="48"/>
      <c r="J138" s="29">
        <f>+(G138/G$152)*100</f>
        <v>0.0045617207472367005</v>
      </c>
      <c r="K138" s="29"/>
      <c r="L138" s="55">
        <f>G138/K143%</f>
        <v>0.00011540839621541294</v>
      </c>
      <c r="M138" s="28"/>
      <c r="N138" s="28"/>
      <c r="O138" s="29">
        <f>L138/N143%</f>
        <v>0.517551378662546</v>
      </c>
      <c r="P138" s="30" t="s">
        <v>76</v>
      </c>
      <c r="Q138" s="31">
        <v>8.110409999999998</v>
      </c>
      <c r="R138" s="31">
        <v>116.84640999999999</v>
      </c>
      <c r="S138" s="31">
        <v>160.08553</v>
      </c>
      <c r="T138" s="31">
        <v>0</v>
      </c>
      <c r="U138" s="31">
        <v>0</v>
      </c>
      <c r="V138" s="31">
        <v>0</v>
      </c>
      <c r="W138" s="31">
        <v>1E-05</v>
      </c>
      <c r="X138" s="31">
        <v>285.04236000000003</v>
      </c>
      <c r="Y138" s="48">
        <f>X138/A138</f>
        <v>57.008472000000005</v>
      </c>
    </row>
    <row r="139" spans="1:25" ht="18">
      <c r="A139" s="66">
        <v>5</v>
      </c>
      <c r="B139" s="67"/>
      <c r="C139" s="28" t="s">
        <v>47</v>
      </c>
      <c r="D139" s="31">
        <v>167.42384</v>
      </c>
      <c r="E139" s="28" t="s">
        <v>44</v>
      </c>
      <c r="F139" s="31">
        <f>D139/D$142%</f>
        <v>58.736476922237095</v>
      </c>
      <c r="G139" s="31">
        <f>D139/A139</f>
        <v>33.484768</v>
      </c>
      <c r="H139" s="28" t="s">
        <v>46</v>
      </c>
      <c r="I139" s="48"/>
      <c r="J139" s="29">
        <f>+(G139/G$153)*100</f>
        <v>0.1121328448277655</v>
      </c>
      <c r="K139" s="29"/>
      <c r="L139" s="55">
        <f>G139/K143%</f>
        <v>0.0016993378288699147</v>
      </c>
      <c r="M139" s="28"/>
      <c r="N139" s="28"/>
      <c r="O139" s="29">
        <f>L139/N143%</f>
        <v>7.6207162129126305</v>
      </c>
      <c r="P139" s="30"/>
      <c r="Q139" s="31"/>
      <c r="R139" s="31"/>
      <c r="S139" s="31"/>
      <c r="T139" s="31"/>
      <c r="U139" s="31"/>
      <c r="V139" s="31"/>
      <c r="W139" s="31"/>
      <c r="X139" s="31"/>
      <c r="Y139" s="48"/>
    </row>
    <row r="140" spans="1:25" ht="18">
      <c r="A140" s="66">
        <v>5</v>
      </c>
      <c r="B140" s="67"/>
      <c r="C140" s="28" t="s">
        <v>48</v>
      </c>
      <c r="D140" s="31">
        <v>83.71157</v>
      </c>
      <c r="E140" s="28" t="s">
        <v>44</v>
      </c>
      <c r="F140" s="31">
        <f>D140/D$142%</f>
        <v>29.368115672351287</v>
      </c>
      <c r="G140" s="31">
        <f>D140/A140</f>
        <v>16.742314</v>
      </c>
      <c r="H140" s="28" t="s">
        <v>46</v>
      </c>
      <c r="I140" s="48"/>
      <c r="J140" s="29">
        <f>+(G140/G$154)*100</f>
        <v>0.5404250655302353</v>
      </c>
      <c r="K140" s="29"/>
      <c r="L140" s="55">
        <f>G140/K143%</f>
        <v>0.000849665361964532</v>
      </c>
      <c r="M140" s="68"/>
      <c r="N140" s="68"/>
      <c r="O140" s="29">
        <f>L140/N143%</f>
        <v>3.8103421753280213</v>
      </c>
      <c r="P140" s="30"/>
      <c r="Q140" s="50">
        <v>0.0006431995124832865</v>
      </c>
      <c r="R140" s="50">
        <v>0.002071703751182456</v>
      </c>
      <c r="S140" s="50">
        <v>0.0013971357841891662</v>
      </c>
      <c r="T140" s="50">
        <v>0</v>
      </c>
      <c r="U140" s="50">
        <v>0</v>
      </c>
      <c r="V140" s="50">
        <v>0</v>
      </c>
      <c r="W140" s="50">
        <v>9.915313289364911E-09</v>
      </c>
      <c r="X140" s="50">
        <v>0.0014465779341172578</v>
      </c>
      <c r="Y140" s="48"/>
    </row>
    <row r="141" spans="1:25" ht="18">
      <c r="A141" s="66">
        <v>5</v>
      </c>
      <c r="B141" s="67"/>
      <c r="C141" s="28" t="s">
        <v>49</v>
      </c>
      <c r="D141" s="31">
        <v>22.53657</v>
      </c>
      <c r="E141" s="28" t="s">
        <v>44</v>
      </c>
      <c r="F141" s="31">
        <f>D141/D$142%</f>
        <v>7.906393281335447</v>
      </c>
      <c r="G141" s="31">
        <f>D141/A141</f>
        <v>4.507314</v>
      </c>
      <c r="H141" s="28" t="s">
        <v>46</v>
      </c>
      <c r="I141" s="48"/>
      <c r="J141" s="29">
        <f>+(G141/G$155)*100</f>
        <v>0.032682161745713645</v>
      </c>
      <c r="K141" s="29"/>
      <c r="L141" s="55">
        <f>G141/K143%</f>
        <v>0.00022874428118465598</v>
      </c>
      <c r="M141" s="92"/>
      <c r="N141" s="92"/>
      <c r="O141" s="29">
        <f>L141/N143%</f>
        <v>1.0258085370783538</v>
      </c>
      <c r="P141" s="30" t="s">
        <v>50</v>
      </c>
      <c r="Q141" s="29">
        <f aca="true" t="shared" si="18" ref="Q141:X141">Q140*10/$A143</f>
        <v>0.001286399024966573</v>
      </c>
      <c r="R141" s="29">
        <f t="shared" si="18"/>
        <v>0.004143407502364912</v>
      </c>
      <c r="S141" s="29">
        <f t="shared" si="18"/>
        <v>0.0027942715683783323</v>
      </c>
      <c r="T141" s="29">
        <f t="shared" si="18"/>
        <v>0</v>
      </c>
      <c r="U141" s="29">
        <f t="shared" si="18"/>
        <v>0</v>
      </c>
      <c r="V141" s="29">
        <f t="shared" si="18"/>
        <v>0</v>
      </c>
      <c r="W141" s="29">
        <f t="shared" si="18"/>
        <v>1.9830626578729822E-08</v>
      </c>
      <c r="X141" s="29">
        <f t="shared" si="18"/>
        <v>0.0028931558682345157</v>
      </c>
      <c r="Y141" s="48"/>
    </row>
    <row r="142" spans="1:25" ht="18">
      <c r="A142" s="66">
        <v>5</v>
      </c>
      <c r="B142" s="67"/>
      <c r="C142" s="28" t="s">
        <v>119</v>
      </c>
      <c r="D142" s="31">
        <f>SUM(D138:D141)</f>
        <v>285.04236000000003</v>
      </c>
      <c r="E142" s="28" t="s">
        <v>44</v>
      </c>
      <c r="F142" s="31">
        <f>D142/D$142%</f>
        <v>100</v>
      </c>
      <c r="G142" s="31">
        <f>SUM(G138:G141)</f>
        <v>57.008472000000005</v>
      </c>
      <c r="H142" s="28" t="s">
        <v>46</v>
      </c>
      <c r="I142" s="48">
        <f>D142/K142%</f>
        <v>0.5723328346751448</v>
      </c>
      <c r="J142" s="29">
        <f>+(G142/G$156)*100</f>
        <v>0.05901356466044403</v>
      </c>
      <c r="K142" s="31">
        <f>+form_conso!D271</f>
        <v>49803.60076000001</v>
      </c>
      <c r="L142" s="55">
        <f>G142/K143%</f>
        <v>0.0028931558682345157</v>
      </c>
      <c r="M142" s="93"/>
      <c r="N142" s="93"/>
      <c r="O142" s="29">
        <f>L142/N143%</f>
        <v>12.974418303981551</v>
      </c>
      <c r="P142" s="30" t="s">
        <v>51</v>
      </c>
      <c r="Q142" s="31">
        <v>2.845334988104925</v>
      </c>
      <c r="R142" s="31">
        <v>40.99264754894675</v>
      </c>
      <c r="S142" s="31">
        <v>56.16201395469781</v>
      </c>
      <c r="T142" s="31">
        <v>0</v>
      </c>
      <c r="U142" s="31">
        <v>0</v>
      </c>
      <c r="V142" s="31">
        <v>3.5082504930144413E-06</v>
      </c>
      <c r="W142" s="31">
        <v>3.5082504930144413E-06</v>
      </c>
      <c r="X142" s="31">
        <v>100</v>
      </c>
      <c r="Y142" s="48"/>
    </row>
    <row r="143" spans="1:25" ht="18">
      <c r="A143" s="66">
        <v>5</v>
      </c>
      <c r="B143" s="67"/>
      <c r="C143" s="28" t="s">
        <v>94</v>
      </c>
      <c r="D143" s="31"/>
      <c r="E143" s="28"/>
      <c r="F143" s="31"/>
      <c r="G143" s="28"/>
      <c r="H143" s="28"/>
      <c r="I143" s="28"/>
      <c r="J143" s="28"/>
      <c r="K143" s="31">
        <f>+form_conso!L271</f>
        <v>1970459.7538600005</v>
      </c>
      <c r="L143" s="29"/>
      <c r="M143" s="29">
        <v>0.11149462736786714</v>
      </c>
      <c r="N143" s="29">
        <f>M143/A143</f>
        <v>0.022298925473573428</v>
      </c>
      <c r="O143" s="29"/>
      <c r="P143" s="30"/>
      <c r="Q143" s="31"/>
      <c r="R143" s="31"/>
      <c r="S143" s="31"/>
      <c r="T143" s="31"/>
      <c r="U143" s="31"/>
      <c r="V143" s="31"/>
      <c r="W143" s="31"/>
      <c r="X143" s="31"/>
      <c r="Y143" s="48"/>
    </row>
    <row r="144" spans="1:25" s="47" customFormat="1" ht="18">
      <c r="A144" s="81">
        <v>10</v>
      </c>
      <c r="B144" s="87" t="s">
        <v>114</v>
      </c>
      <c r="C144" s="47" t="s">
        <v>45</v>
      </c>
      <c r="D144" s="52">
        <v>24461.647598112002</v>
      </c>
      <c r="E144" s="47" t="s">
        <v>44</v>
      </c>
      <c r="F144" s="52">
        <f>D144/D$148%</f>
        <v>67.062749414353</v>
      </c>
      <c r="G144" s="52">
        <f>D144/A144</f>
        <v>2446.1647598112004</v>
      </c>
      <c r="H144" s="47" t="s">
        <v>46</v>
      </c>
      <c r="I144" s="59"/>
      <c r="J144" s="54">
        <f>+(G144/G$152)*100</f>
        <v>4.906925070221942</v>
      </c>
      <c r="K144" s="54"/>
      <c r="L144" s="56">
        <f>G144/K149%</f>
        <v>0.009191345067771112</v>
      </c>
      <c r="O144" s="54">
        <f>L144/N149%</f>
        <v>6.736621024130139</v>
      </c>
      <c r="P144" s="88" t="s">
        <v>76</v>
      </c>
      <c r="Q144" s="52">
        <v>19923.630910015</v>
      </c>
      <c r="R144" s="52">
        <v>14637.448343524002</v>
      </c>
      <c r="S144" s="52">
        <v>1251.451345643</v>
      </c>
      <c r="T144" s="52">
        <v>379.766040447</v>
      </c>
      <c r="U144" s="52">
        <v>12.217980161</v>
      </c>
      <c r="V144" s="52">
        <v>140.584587907</v>
      </c>
      <c r="W144" s="52">
        <v>130.660900159</v>
      </c>
      <c r="X144" s="52">
        <v>36446.819996082995</v>
      </c>
      <c r="Y144" s="59">
        <f>X144/A144</f>
        <v>3644.6819996082995</v>
      </c>
    </row>
    <row r="145" spans="1:25" s="47" customFormat="1" ht="18">
      <c r="A145" s="81">
        <v>10</v>
      </c>
      <c r="B145" s="87"/>
      <c r="C145" s="47" t="s">
        <v>47</v>
      </c>
      <c r="D145" s="52">
        <v>6292.409104003</v>
      </c>
      <c r="E145" s="47" t="s">
        <v>44</v>
      </c>
      <c r="F145" s="52">
        <f>D145/D$148%</f>
        <v>17.250933456621148</v>
      </c>
      <c r="G145" s="52">
        <f>D145/A145</f>
        <v>629.2409104003</v>
      </c>
      <c r="H145" s="47" t="s">
        <v>46</v>
      </c>
      <c r="I145" s="59"/>
      <c r="J145" s="54">
        <f>+(G145/G$153)*100</f>
        <v>2.107184178943654</v>
      </c>
      <c r="K145" s="54"/>
      <c r="L145" s="56">
        <f>G145/K149%</f>
        <v>0.0023643421053510675</v>
      </c>
      <c r="O145" s="54">
        <f>L145/N149%</f>
        <v>1.7328994415619907</v>
      </c>
      <c r="P145" s="88"/>
      <c r="Q145" s="52"/>
      <c r="R145" s="52"/>
      <c r="S145" s="52"/>
      <c r="T145" s="52"/>
      <c r="U145" s="52"/>
      <c r="V145" s="52"/>
      <c r="W145" s="52"/>
      <c r="X145" s="52"/>
      <c r="Y145" s="59"/>
    </row>
    <row r="146" spans="1:25" s="47" customFormat="1" ht="18">
      <c r="A146" s="81">
        <v>10</v>
      </c>
      <c r="B146" s="87"/>
      <c r="C146" s="47" t="s">
        <v>48</v>
      </c>
      <c r="D146" s="52">
        <v>571.67891771</v>
      </c>
      <c r="E146" s="47" t="s">
        <v>44</v>
      </c>
      <c r="F146" s="52">
        <f>D146/D$148%</f>
        <v>1.5672844541678903</v>
      </c>
      <c r="G146" s="52">
        <f>D146/A146</f>
        <v>57.167891770999994</v>
      </c>
      <c r="H146" s="47" t="s">
        <v>46</v>
      </c>
      <c r="I146" s="59"/>
      <c r="J146" s="54">
        <f>+(G146/G$154)*100</f>
        <v>1.8453220777347783</v>
      </c>
      <c r="K146" s="54"/>
      <c r="L146" s="56">
        <f>G146/K149%</f>
        <v>0.00021480557184742075</v>
      </c>
      <c r="N146" s="89"/>
      <c r="O146" s="54">
        <f>L146/N149%</f>
        <v>0.15743764603960655</v>
      </c>
      <c r="P146" s="88"/>
      <c r="Q146" s="82">
        <v>0.03259397479170844</v>
      </c>
      <c r="R146" s="82">
        <v>0.017767036143463113</v>
      </c>
      <c r="S146" s="82">
        <v>0.006069478200934802</v>
      </c>
      <c r="T146" s="82">
        <v>0.0007608152590167887</v>
      </c>
      <c r="U146" s="82">
        <v>0.0001599861292179355</v>
      </c>
      <c r="V146" s="82">
        <v>0.0006327877806880559</v>
      </c>
      <c r="W146" s="82">
        <v>0.0005881200938541884</v>
      </c>
      <c r="X146" s="82">
        <v>0.013694715282906562</v>
      </c>
      <c r="Y146" s="59"/>
    </row>
    <row r="147" spans="1:25" s="47" customFormat="1" ht="15.75">
      <c r="A147" s="81">
        <v>10</v>
      </c>
      <c r="C147" s="47" t="s">
        <v>49</v>
      </c>
      <c r="D147" s="52">
        <v>5150.024488030997</v>
      </c>
      <c r="E147" s="47" t="s">
        <v>44</v>
      </c>
      <c r="F147" s="52">
        <f>D147/D$148%</f>
        <v>14.119032674857971</v>
      </c>
      <c r="G147" s="52">
        <f>D147/A147</f>
        <v>515.0024488030997</v>
      </c>
      <c r="H147" s="47" t="s">
        <v>46</v>
      </c>
      <c r="I147" s="59"/>
      <c r="J147" s="54">
        <f>+(G147/G$155)*100</f>
        <v>3.7342402440170606</v>
      </c>
      <c r="K147" s="54"/>
      <c r="L147" s="56">
        <f>G147/K149%</f>
        <v>0.0019350966441286483</v>
      </c>
      <c r="N147" s="90"/>
      <c r="O147" s="54">
        <f>L147/N149%</f>
        <v>1.418292169474815</v>
      </c>
      <c r="P147" s="88" t="s">
        <v>50</v>
      </c>
      <c r="Q147" s="54">
        <f aca="true" t="shared" si="19" ref="Q147:X147">Q146*10/$A149</f>
        <v>0.03259397479170844</v>
      </c>
      <c r="R147" s="54">
        <f t="shared" si="19"/>
        <v>0.017767036143463113</v>
      </c>
      <c r="S147" s="54">
        <f t="shared" si="19"/>
        <v>0.006069478200934802</v>
      </c>
      <c r="T147" s="54">
        <f t="shared" si="19"/>
        <v>0.0007608152590167887</v>
      </c>
      <c r="U147" s="54">
        <f t="shared" si="19"/>
        <v>0.0001599861292179355</v>
      </c>
      <c r="V147" s="54">
        <f t="shared" si="19"/>
        <v>0.0006327877806880559</v>
      </c>
      <c r="W147" s="54">
        <f t="shared" si="19"/>
        <v>0.0005881200938541884</v>
      </c>
      <c r="X147" s="54">
        <f t="shared" si="19"/>
        <v>0.01369471528290656</v>
      </c>
      <c r="Y147" s="59"/>
    </row>
    <row r="148" spans="1:25" s="47" customFormat="1" ht="18">
      <c r="A148" s="81">
        <v>10</v>
      </c>
      <c r="B148" s="87"/>
      <c r="C148" s="47" t="s">
        <v>119</v>
      </c>
      <c r="D148" s="52">
        <f>SUM(D144:D147)</f>
        <v>36475.760107856</v>
      </c>
      <c r="E148" s="47" t="s">
        <v>44</v>
      </c>
      <c r="F148" s="52">
        <f>D148/D$148%</f>
        <v>100</v>
      </c>
      <c r="G148" s="52">
        <f>SUM(G144:G147)</f>
        <v>3647.5760107856004</v>
      </c>
      <c r="H148" s="47" t="s">
        <v>46</v>
      </c>
      <c r="I148" s="59">
        <f>D148/K148%</f>
        <v>2.048412309450686</v>
      </c>
      <c r="J148" s="54">
        <f>+(G148/G$156)*100</f>
        <v>3.775867958123497</v>
      </c>
      <c r="K148" s="52">
        <f>+form_conso!D283</f>
        <v>1780684.4813209285</v>
      </c>
      <c r="L148" s="56">
        <f>G148/K149%</f>
        <v>0.013705589389098249</v>
      </c>
      <c r="N148" s="91"/>
      <c r="O148" s="54">
        <f>L148/N149%</f>
        <v>10.04525028120655</v>
      </c>
      <c r="P148" s="88" t="s">
        <v>51</v>
      </c>
      <c r="Q148" s="52">
        <v>54.664936233548566</v>
      </c>
      <c r="R148" s="52">
        <v>40.16111239635478</v>
      </c>
      <c r="S148" s="52">
        <v>3.433636585516914</v>
      </c>
      <c r="T148" s="52">
        <v>1.0419730459003396</v>
      </c>
      <c r="U148" s="52">
        <v>0.38572525098790206</v>
      </c>
      <c r="V148" s="52">
        <v>0.35849739476048215</v>
      </c>
      <c r="W148" s="52">
        <v>0.35849739476048215</v>
      </c>
      <c r="X148" s="52">
        <v>100</v>
      </c>
      <c r="Y148" s="59"/>
    </row>
    <row r="149" spans="1:25" s="47" customFormat="1" ht="18">
      <c r="A149" s="81">
        <v>10</v>
      </c>
      <c r="B149" s="87"/>
      <c r="C149" s="47" t="s">
        <v>94</v>
      </c>
      <c r="D149" s="52"/>
      <c r="F149" s="52"/>
      <c r="K149" s="52">
        <f>+form_conso!L283</f>
        <v>26613784.40015844</v>
      </c>
      <c r="L149" s="52"/>
      <c r="M149" s="54">
        <v>1.3643850581542751</v>
      </c>
      <c r="N149" s="54">
        <f>M149/A149</f>
        <v>0.13643850581542752</v>
      </c>
      <c r="O149" s="54"/>
      <c r="P149" s="88"/>
      <c r="Y149" s="59"/>
    </row>
    <row r="150" spans="1:25" ht="18">
      <c r="A150" s="14"/>
      <c r="B150" s="16"/>
      <c r="D150" s="2"/>
      <c r="F150" s="2"/>
      <c r="G150" s="2"/>
      <c r="M150" s="1"/>
      <c r="N150" s="1"/>
      <c r="O150" s="1"/>
      <c r="Y150" s="112"/>
    </row>
    <row r="151" spans="1:25" ht="15.75">
      <c r="A151" s="14">
        <v>10</v>
      </c>
      <c r="B151" s="46" t="s">
        <v>122</v>
      </c>
      <c r="D151" s="2"/>
      <c r="F151" s="2"/>
      <c r="G151" s="2"/>
      <c r="Q151" s="2"/>
      <c r="R151" s="2"/>
      <c r="S151" s="2"/>
      <c r="T151" s="2"/>
      <c r="U151" s="2"/>
      <c r="V151" s="2"/>
      <c r="W151" s="2"/>
      <c r="X151" s="2"/>
      <c r="Y151" s="112"/>
    </row>
    <row r="152" spans="1:25" ht="18">
      <c r="A152" s="19">
        <v>10</v>
      </c>
      <c r="B152" s="71"/>
      <c r="C152" s="7" t="s">
        <v>45</v>
      </c>
      <c r="D152" s="9">
        <f>+(D6+D12+D18+D24+D30+D36+D42+D48+D54+D60+D66+D72+D78+D84+D90+D96+D102+D108+D114+D120+D126+D132+D138+D144)</f>
        <v>498512.7599881119</v>
      </c>
      <c r="E152" s="7" t="s">
        <v>44</v>
      </c>
      <c r="F152" s="9">
        <f>D152/D$156%</f>
        <v>51.60463693118255</v>
      </c>
      <c r="G152" s="9">
        <f>D152/A152</f>
        <v>49851.275998811194</v>
      </c>
      <c r="H152" s="7" t="s">
        <v>46</v>
      </c>
      <c r="I152" s="60"/>
      <c r="J152" s="42">
        <f>+(G152/G$152)*100</f>
        <v>100</v>
      </c>
      <c r="K152" s="42"/>
      <c r="L152" s="58">
        <f>G152/K157%</f>
        <v>0.015073536855511759</v>
      </c>
      <c r="M152" s="7"/>
      <c r="N152" s="7"/>
      <c r="O152" s="42">
        <f>L152/N157%</f>
        <v>5.251167338645651</v>
      </c>
      <c r="P152" s="43" t="s">
        <v>76</v>
      </c>
      <c r="Q152" s="9">
        <f aca="true" t="shared" si="20" ref="Q152:X152">+(Q12+Q18+Q24+Q30+Q36+Q42+Q48+Q54+Q72+Q78+Q84+Q90+Q96+Q102+Q108+Q114+Q120+Q126+Q132+Q138)</f>
        <v>425919.84043999994</v>
      </c>
      <c r="R152" s="9">
        <f t="shared" si="20"/>
        <v>314522.8988300001</v>
      </c>
      <c r="S152" s="9">
        <f t="shared" si="20"/>
        <v>78985.64388</v>
      </c>
      <c r="T152" s="9">
        <f t="shared" si="20"/>
        <v>50540.60728</v>
      </c>
      <c r="U152" s="9">
        <f t="shared" si="20"/>
        <v>3847.46196</v>
      </c>
      <c r="V152" s="9">
        <f t="shared" si="20"/>
        <v>2250.55907</v>
      </c>
      <c r="W152" s="9">
        <f t="shared" si="20"/>
        <v>4837.41866</v>
      </c>
      <c r="X152" s="9">
        <f t="shared" si="20"/>
        <v>880777.4301199998</v>
      </c>
      <c r="Y152" s="60">
        <f>X152/A152</f>
        <v>88077.74301199998</v>
      </c>
    </row>
    <row r="153" spans="1:25" ht="18">
      <c r="A153" s="19">
        <v>10</v>
      </c>
      <c r="B153" s="71"/>
      <c r="C153" s="7" t="s">
        <v>47</v>
      </c>
      <c r="D153" s="9">
        <f>+(D7+D13+D19+D25+D31+D37+D43+D49+D55+D61+D67+D73+D79+D85+D91+D97+D103+D109+D115+D121+D127+D133+D139+D145)</f>
        <v>298616.9489540031</v>
      </c>
      <c r="E153" s="7" t="s">
        <v>44</v>
      </c>
      <c r="F153" s="9">
        <f>D153/D$156%</f>
        <v>30.911985548045525</v>
      </c>
      <c r="G153" s="9">
        <f>D153/A153</f>
        <v>29861.69489540031</v>
      </c>
      <c r="H153" s="7" t="s">
        <v>46</v>
      </c>
      <c r="I153" s="60"/>
      <c r="J153" s="42">
        <f>+(G153/G$153)*100</f>
        <v>100</v>
      </c>
      <c r="K153" s="42"/>
      <c r="L153" s="58">
        <f>G153/K157%</f>
        <v>0.009029284598143445</v>
      </c>
      <c r="M153" s="84"/>
      <c r="N153" s="7"/>
      <c r="O153" s="42">
        <f>L153/N157%</f>
        <v>3.1455314587146592</v>
      </c>
      <c r="P153" s="43"/>
      <c r="Q153" s="9"/>
      <c r="R153" s="9"/>
      <c r="S153" s="9"/>
      <c r="T153" s="9"/>
      <c r="U153" s="9"/>
      <c r="V153" s="9"/>
      <c r="W153" s="9"/>
      <c r="X153" s="9"/>
      <c r="Y153" s="60"/>
    </row>
    <row r="154" spans="1:25" ht="18">
      <c r="A154" s="19">
        <v>10</v>
      </c>
      <c r="B154" s="71"/>
      <c r="C154" s="7" t="s">
        <v>48</v>
      </c>
      <c r="D154" s="9">
        <f>+(D8+D14+D20+D26+D32+D38+D44+D50+D56+D62+D68+D74+D80+D86+D92+D98+D104+D110+D116+D122+D128+D134+D140+D146)</f>
        <v>30979.899097709997</v>
      </c>
      <c r="E154" s="7" t="s">
        <v>44</v>
      </c>
      <c r="F154" s="9">
        <f>D154/D$156%</f>
        <v>3.2069519045813766</v>
      </c>
      <c r="G154" s="9">
        <f>D154/A154</f>
        <v>3097.9899097709995</v>
      </c>
      <c r="H154" s="7" t="s">
        <v>46</v>
      </c>
      <c r="I154" s="60"/>
      <c r="J154" s="42">
        <f>+(G154/G$154)*100</f>
        <v>100</v>
      </c>
      <c r="K154" s="42"/>
      <c r="L154" s="58">
        <f>G154/K157%</f>
        <v>0.0009367396149308257</v>
      </c>
      <c r="M154" s="7"/>
      <c r="N154" s="72"/>
      <c r="O154" s="42">
        <f>L154/N157%</f>
        <v>0.32633193641886327</v>
      </c>
      <c r="P154" s="43"/>
      <c r="Q154" s="9"/>
      <c r="R154" s="9"/>
      <c r="S154" s="9"/>
      <c r="T154" s="9"/>
      <c r="U154" s="9"/>
      <c r="V154" s="9"/>
      <c r="W154" s="9"/>
      <c r="X154" s="9"/>
      <c r="Y154" s="60"/>
    </row>
    <row r="155" spans="1:25" ht="18">
      <c r="A155" s="19">
        <v>10</v>
      </c>
      <c r="B155" s="71"/>
      <c r="C155" s="7" t="s">
        <v>49</v>
      </c>
      <c r="D155" s="9">
        <f>+(D9+D15+D21+D27+D33+D39+D45+D51+D57+D63+D69+D75+D81+D87+D93+D99+D105+D111+D117+D123+D129+D135+D141+D147)</f>
        <v>137913.58218803097</v>
      </c>
      <c r="E155" s="7" t="s">
        <v>44</v>
      </c>
      <c r="F155" s="9">
        <f>D155/D$156%</f>
        <v>14.27642561619057</v>
      </c>
      <c r="G155" s="9">
        <f>D155/A155</f>
        <v>13791.358218803096</v>
      </c>
      <c r="H155" s="7" t="s">
        <v>46</v>
      </c>
      <c r="I155" s="60"/>
      <c r="J155" s="42">
        <f>+(G155/G$155)*100</f>
        <v>100</v>
      </c>
      <c r="K155" s="42"/>
      <c r="L155" s="58">
        <f>G155/K157%</f>
        <v>0.0041700947916288224</v>
      </c>
      <c r="M155" s="42"/>
      <c r="N155" s="85"/>
      <c r="O155" s="42">
        <f>L155/N157%</f>
        <v>1.4527357300918056</v>
      </c>
      <c r="P155" s="43" t="s">
        <v>50</v>
      </c>
      <c r="Q155" s="42">
        <f>(Q152/$A155)/form_conso!D296%</f>
        <v>0.2973975233667328</v>
      </c>
      <c r="R155" s="42">
        <f>(R152/$A155)/form_conso!E296%</f>
        <v>0.026995882151192724</v>
      </c>
      <c r="S155" s="42">
        <f>(S152/$A155)/form_conso!F296%</f>
        <v>0.011083113439303566</v>
      </c>
      <c r="T155" s="42">
        <f>(T152/$A155)/form_conso!G296%</f>
        <v>0.005178804008822144</v>
      </c>
      <c r="U155" s="42">
        <f>(U152/$A155)/form_conso!H296%</f>
        <v>0.0018932846958283512</v>
      </c>
      <c r="V155" s="42">
        <f>(V152/$A155)/form_conso!I296%</f>
        <v>0.0049383702803438775</v>
      </c>
      <c r="W155" s="42">
        <f>(W152/$A155)/form_conso!J296%</f>
        <v>0.012978815586851109</v>
      </c>
      <c r="X155" s="42">
        <f>(X152/$A155)/form_conso!K296%</f>
        <v>1.012120732180117</v>
      </c>
      <c r="Y155" s="60"/>
    </row>
    <row r="156" spans="1:25" ht="18">
      <c r="A156" s="19">
        <v>10</v>
      </c>
      <c r="B156" s="71"/>
      <c r="C156" s="7" t="s">
        <v>119</v>
      </c>
      <c r="D156" s="9">
        <f>+(D10+D16+D22+D28+D34+D40+D46+D52+D58+D64+D70+D76+D82+D88+D94+D100+D106+D112+D118+D124+D130+D136+D142+D148)</f>
        <v>966023.1902278558</v>
      </c>
      <c r="E156" s="7" t="s">
        <v>44</v>
      </c>
      <c r="F156" s="9">
        <f>D156/D$156%</f>
        <v>100</v>
      </c>
      <c r="G156" s="9">
        <f>SUM(G152:G155)</f>
        <v>96602.3190227856</v>
      </c>
      <c r="H156" s="7" t="s">
        <v>46</v>
      </c>
      <c r="I156" s="60">
        <f>D156/K156%</f>
        <v>6.745234126492071</v>
      </c>
      <c r="J156" s="42">
        <f>+(G156/G$156)*100</f>
        <v>100</v>
      </c>
      <c r="K156" s="9">
        <f>+form_conso!D296</f>
        <v>14321566.488459999</v>
      </c>
      <c r="L156" s="58">
        <f>G156/K157%</f>
        <v>0.029209655860214852</v>
      </c>
      <c r="M156" s="42"/>
      <c r="N156" s="86"/>
      <c r="O156" s="42">
        <f>L156/N157%</f>
        <v>10.175766463870978</v>
      </c>
      <c r="P156" s="43" t="str">
        <f>$P$142</f>
        <v>Origin of urban land uptake, as % of total uptake</v>
      </c>
      <c r="Q156" s="9">
        <f aca="true" t="shared" si="21" ref="Q156:X156">+(Q152/$X$152)*100</f>
        <v>48.357260969093105</v>
      </c>
      <c r="R156" s="9">
        <f t="shared" si="21"/>
        <v>35.70969101548714</v>
      </c>
      <c r="S156" s="9">
        <f t="shared" si="21"/>
        <v>8.967718878677303</v>
      </c>
      <c r="T156" s="9">
        <f t="shared" si="21"/>
        <v>5.738181469195252</v>
      </c>
      <c r="U156" s="9">
        <f t="shared" si="21"/>
        <v>0.4368256756392827</v>
      </c>
      <c r="V156" s="9">
        <f t="shared" si="21"/>
        <v>0.2555196117699538</v>
      </c>
      <c r="W156" s="9">
        <f t="shared" si="21"/>
        <v>0.5492214598801579</v>
      </c>
      <c r="X156" s="9">
        <f t="shared" si="21"/>
        <v>100</v>
      </c>
      <c r="Y156" s="60"/>
    </row>
    <row r="157" spans="1:25" ht="18">
      <c r="A157" s="19">
        <v>10</v>
      </c>
      <c r="B157" s="71"/>
      <c r="C157" s="7" t="s">
        <v>94</v>
      </c>
      <c r="D157" s="9"/>
      <c r="E157" s="7"/>
      <c r="F157" s="9"/>
      <c r="G157" s="7"/>
      <c r="H157" s="7"/>
      <c r="I157" s="7"/>
      <c r="J157" s="83">
        <f>SUM(J12:J141)</f>
        <v>434.055534224616</v>
      </c>
      <c r="K157" s="9">
        <f>+form_conso!L301</f>
        <v>330720496.96539986</v>
      </c>
      <c r="L157" s="9"/>
      <c r="M157" s="42">
        <v>2.870511618355593</v>
      </c>
      <c r="N157" s="42">
        <f>M157/A157</f>
        <v>0.2870511618355593</v>
      </c>
      <c r="O157" s="42"/>
      <c r="P157" s="43"/>
      <c r="Q157" s="9"/>
      <c r="R157" s="9"/>
      <c r="S157" s="9"/>
      <c r="T157" s="9"/>
      <c r="U157" s="9"/>
      <c r="V157" s="9"/>
      <c r="W157" s="9"/>
      <c r="X157" s="9"/>
      <c r="Y157" s="60"/>
    </row>
    <row r="158" spans="13:15" ht="12.75">
      <c r="M158" s="1"/>
      <c r="N158" s="1"/>
      <c r="O158" s="1"/>
    </row>
    <row r="159" spans="13:15" ht="12.75">
      <c r="M159" s="1"/>
      <c r="N159" s="1"/>
      <c r="O159" s="1"/>
    </row>
    <row r="160" spans="1:15" s="16" customFormat="1" ht="18">
      <c r="A160" s="133" t="s">
        <v>115</v>
      </c>
      <c r="B160" s="133"/>
      <c r="C160" s="133"/>
      <c r="D160" s="133"/>
      <c r="E160" s="133"/>
      <c r="F160" s="133"/>
      <c r="G160" s="133"/>
      <c r="H160" s="133"/>
      <c r="I160" s="133"/>
      <c r="J160" s="133"/>
      <c r="K160" s="133"/>
      <c r="L160" s="133"/>
      <c r="M160" s="134"/>
      <c r="N160" s="134"/>
      <c r="O160" s="134"/>
    </row>
    <row r="161" spans="13:15" ht="12.75">
      <c r="M161" s="1"/>
      <c r="N161" s="1"/>
      <c r="O161" s="1"/>
    </row>
    <row r="162" spans="3:15" ht="102.75">
      <c r="C162" s="16" t="str">
        <f>C10</f>
        <v>Total artificial land cover uptake</v>
      </c>
      <c r="D162" s="77" t="s">
        <v>89</v>
      </c>
      <c r="E162" s="77"/>
      <c r="F162" s="77"/>
      <c r="G162" s="77" t="s">
        <v>90</v>
      </c>
      <c r="H162" s="3"/>
      <c r="I162" s="3" t="s">
        <v>121</v>
      </c>
      <c r="J162" s="3" t="s">
        <v>93</v>
      </c>
      <c r="K162" s="63" t="s">
        <v>116</v>
      </c>
      <c r="L162" s="3" t="s">
        <v>117</v>
      </c>
      <c r="M162" s="64" t="s">
        <v>85</v>
      </c>
      <c r="N162" s="64" t="s">
        <v>84</v>
      </c>
      <c r="O162" s="3" t="s">
        <v>86</v>
      </c>
    </row>
    <row r="163" spans="1:15" ht="18">
      <c r="A163" s="14">
        <f>A10</f>
        <v>15</v>
      </c>
      <c r="B163" s="124" t="str">
        <f>B6</f>
        <v>at</v>
      </c>
      <c r="D163" s="2">
        <f>D10</f>
        <v>11919</v>
      </c>
      <c r="E163" s="2" t="str">
        <f>E10</f>
        <v>ha</v>
      </c>
      <c r="F163" s="2"/>
      <c r="G163" s="2">
        <f>G10</f>
        <v>794.6</v>
      </c>
      <c r="H163" s="2" t="str">
        <f>H10</f>
        <v>ha/year</v>
      </c>
      <c r="I163" s="112">
        <f>D163/K163%</f>
        <v>3.500152704036085</v>
      </c>
      <c r="J163" s="112">
        <f>J10</f>
        <v>0.822547541340677</v>
      </c>
      <c r="K163" s="2">
        <f>K10</f>
        <v>340528</v>
      </c>
      <c r="L163" s="112">
        <f>G163/K163%</f>
        <v>0.23334351360240566</v>
      </c>
      <c r="M163" s="2">
        <f>M10</f>
        <v>0</v>
      </c>
      <c r="N163" s="2">
        <f>N10</f>
        <v>0</v>
      </c>
      <c r="O163" s="112">
        <f>O10</f>
        <v>31.21955052648122</v>
      </c>
    </row>
    <row r="164" spans="1:15" ht="18">
      <c r="A164" s="66">
        <f>A16</f>
        <v>10</v>
      </c>
      <c r="B164" s="127" t="str">
        <f>B12</f>
        <v>be</v>
      </c>
      <c r="C164" s="28"/>
      <c r="D164" s="31">
        <f>D16</f>
        <v>19960.78824</v>
      </c>
      <c r="E164" s="31" t="str">
        <f>E16</f>
        <v>ha</v>
      </c>
      <c r="F164" s="31"/>
      <c r="G164" s="31">
        <f>G16</f>
        <v>1996.078824</v>
      </c>
      <c r="H164" s="31" t="str">
        <f>H16</f>
        <v>ha/year</v>
      </c>
      <c r="I164" s="48">
        <f aca="true" t="shared" si="22" ref="I164:I187">D164/K164%</f>
        <v>3.2964856726150145</v>
      </c>
      <c r="J164" s="48">
        <f>J16</f>
        <v>2.066284582183979</v>
      </c>
      <c r="K164" s="31">
        <f>K16</f>
        <v>605517.2150700003</v>
      </c>
      <c r="L164" s="48">
        <f aca="true" t="shared" si="23" ref="L164:L186">G164/K164%</f>
        <v>0.3296485672615014</v>
      </c>
      <c r="M164" s="31">
        <f>M16</f>
        <v>0</v>
      </c>
      <c r="N164" s="31">
        <f>N16</f>
        <v>0</v>
      </c>
      <c r="O164" s="48">
        <f>O16</f>
        <v>33.51974804319968</v>
      </c>
    </row>
    <row r="165" spans="1:15" ht="18">
      <c r="A165" s="14">
        <f>A22</f>
        <v>10</v>
      </c>
      <c r="B165" s="124" t="str">
        <f>B18</f>
        <v>bg</v>
      </c>
      <c r="D165" s="2">
        <f>D22</f>
        <v>3508.862379999999</v>
      </c>
      <c r="E165" s="2" t="str">
        <f>E22</f>
        <v>ha</v>
      </c>
      <c r="F165" s="2"/>
      <c r="G165" s="2">
        <f>G22</f>
        <v>350.88623799999993</v>
      </c>
      <c r="H165" s="2" t="str">
        <f>H22</f>
        <v>ha/year</v>
      </c>
      <c r="I165" s="112">
        <f t="shared" si="22"/>
        <v>0.6485626184758525</v>
      </c>
      <c r="J165" s="112">
        <f>J22</f>
        <v>0.3632275514185497</v>
      </c>
      <c r="K165" s="2">
        <f>K22</f>
        <v>541021.3725000005</v>
      </c>
      <c r="L165" s="112">
        <f t="shared" si="23"/>
        <v>0.06485626184758525</v>
      </c>
      <c r="M165" s="2">
        <f>M22</f>
        <v>0</v>
      </c>
      <c r="N165" s="2">
        <f>N22</f>
        <v>0</v>
      </c>
      <c r="O165" s="112">
        <f>O22</f>
        <v>2.8875198970792306</v>
      </c>
    </row>
    <row r="166" spans="1:15" ht="18">
      <c r="A166" s="66">
        <f>A28</f>
        <v>9</v>
      </c>
      <c r="B166" s="127" t="str">
        <f>B24</f>
        <v>cz</v>
      </c>
      <c r="C166" s="28"/>
      <c r="D166" s="31">
        <f>D28</f>
        <v>11324.28789</v>
      </c>
      <c r="E166" s="31" t="str">
        <f>E28</f>
        <v>ha</v>
      </c>
      <c r="F166" s="31"/>
      <c r="G166" s="31">
        <f>G28</f>
        <v>1258.2542099999998</v>
      </c>
      <c r="H166" s="31" t="str">
        <f>H28</f>
        <v>ha/year</v>
      </c>
      <c r="I166" s="48">
        <f t="shared" si="22"/>
        <v>2.3819235013238997</v>
      </c>
      <c r="J166" s="48">
        <f>J28</f>
        <v>1.3025093214410466</v>
      </c>
      <c r="K166" s="31">
        <f>K28</f>
        <v>475426.17903999996</v>
      </c>
      <c r="L166" s="48">
        <f t="shared" si="23"/>
        <v>0.2646581668137666</v>
      </c>
      <c r="M166" s="31">
        <f>M28</f>
        <v>0</v>
      </c>
      <c r="N166" s="31">
        <f>N28</f>
        <v>0</v>
      </c>
      <c r="O166" s="48">
        <f>O28</f>
        <v>2.2055156132494598</v>
      </c>
    </row>
    <row r="167" spans="1:15" ht="18">
      <c r="A167" s="14">
        <f>A34</f>
        <v>10</v>
      </c>
      <c r="B167" s="124" t="str">
        <f>B30</f>
        <v>de</v>
      </c>
      <c r="D167" s="2">
        <f>D34</f>
        <v>205944.50767000002</v>
      </c>
      <c r="E167" s="2" t="str">
        <f>E34</f>
        <v>ha</v>
      </c>
      <c r="F167" s="2"/>
      <c r="G167" s="2">
        <f>G34</f>
        <v>20594.450767000002</v>
      </c>
      <c r="H167" s="2" t="str">
        <f>H34</f>
        <v>ha/year</v>
      </c>
      <c r="I167" s="112">
        <f t="shared" si="22"/>
        <v>7.56257267441295</v>
      </c>
      <c r="J167" s="112">
        <f>J34</f>
        <v>21.31879542368169</v>
      </c>
      <c r="K167" s="2">
        <f>K34</f>
        <v>2723206.989690008</v>
      </c>
      <c r="L167" s="112">
        <f t="shared" si="23"/>
        <v>0.756257267441295</v>
      </c>
      <c r="M167" s="2">
        <f>M34</f>
        <v>0</v>
      </c>
      <c r="N167" s="2">
        <f>N34</f>
        <v>0</v>
      </c>
      <c r="O167" s="112">
        <f>O34</f>
        <v>23.79871855080904</v>
      </c>
    </row>
    <row r="168" spans="1:15" ht="18">
      <c r="A168" s="66">
        <f>A40</f>
        <v>10</v>
      </c>
      <c r="B168" s="127" t="str">
        <f>B36</f>
        <v>dk</v>
      </c>
      <c r="C168" s="28"/>
      <c r="D168" s="31">
        <f>D40</f>
        <v>13484.6544</v>
      </c>
      <c r="E168" s="31" t="str">
        <f>E40</f>
        <v>ha</v>
      </c>
      <c r="F168" s="31"/>
      <c r="G168" s="31">
        <f>G40</f>
        <v>1348.4654400000002</v>
      </c>
      <c r="H168" s="31" t="str">
        <f>H40</f>
        <v>ha/year</v>
      </c>
      <c r="I168" s="48">
        <f t="shared" si="22"/>
        <v>4.530658618428014</v>
      </c>
      <c r="J168" s="48">
        <f>J40</f>
        <v>1.3958934460796304</v>
      </c>
      <c r="K168" s="31">
        <f>K40</f>
        <v>297631.21735000017</v>
      </c>
      <c r="L168" s="48">
        <f t="shared" si="23"/>
        <v>0.45306586184280156</v>
      </c>
      <c r="M168" s="31">
        <f>M40</f>
        <v>0</v>
      </c>
      <c r="N168" s="31">
        <f>N40</f>
        <v>0</v>
      </c>
      <c r="O168" s="48">
        <f>O40</f>
        <v>23.62477643891065</v>
      </c>
    </row>
    <row r="169" spans="1:15" ht="18">
      <c r="A169" s="14">
        <f>A46</f>
        <v>6</v>
      </c>
      <c r="B169" s="124" t="str">
        <f>B42</f>
        <v>ee</v>
      </c>
      <c r="D169" s="2">
        <f>D46</f>
        <v>2431.871389999999</v>
      </c>
      <c r="E169" s="2" t="str">
        <f>E46</f>
        <v>ha</v>
      </c>
      <c r="F169" s="2"/>
      <c r="G169" s="2">
        <f>G46</f>
        <v>405.31189833333315</v>
      </c>
      <c r="H169" s="2" t="str">
        <f>H46</f>
        <v>ha/year</v>
      </c>
      <c r="I169" s="112">
        <f t="shared" si="22"/>
        <v>2.839419311970074</v>
      </c>
      <c r="J169" s="112">
        <f>J46</f>
        <v>0.41956746218248886</v>
      </c>
      <c r="K169" s="2">
        <f>K46</f>
        <v>85646.78629000003</v>
      </c>
      <c r="L169" s="112">
        <f t="shared" si="23"/>
        <v>0.47323655199501236</v>
      </c>
      <c r="M169" s="2">
        <f>M46</f>
        <v>0</v>
      </c>
      <c r="N169" s="2">
        <f>N46</f>
        <v>0</v>
      </c>
      <c r="O169" s="112">
        <f>O46</f>
        <v>1.9809362820490217</v>
      </c>
    </row>
    <row r="170" spans="1:15" ht="18">
      <c r="A170" s="66">
        <f>A52</f>
        <v>14</v>
      </c>
      <c r="B170" s="127" t="str">
        <f>B48</f>
        <v>es</v>
      </c>
      <c r="C170" s="28"/>
      <c r="D170" s="31">
        <f>D52</f>
        <v>172718.35199</v>
      </c>
      <c r="E170" s="31" t="str">
        <f>E52</f>
        <v>ha</v>
      </c>
      <c r="F170" s="31"/>
      <c r="G170" s="31">
        <f>G52</f>
        <v>12337.025142142857</v>
      </c>
      <c r="H170" s="31" t="str">
        <f>H52</f>
        <v>ha/year</v>
      </c>
      <c r="I170" s="48">
        <f t="shared" si="22"/>
        <v>27.091303192669173</v>
      </c>
      <c r="J170" s="48">
        <f>J52</f>
        <v>12.770940974235746</v>
      </c>
      <c r="K170" s="31">
        <f>K52</f>
        <v>637541.6891599998</v>
      </c>
      <c r="L170" s="48">
        <f t="shared" si="23"/>
        <v>1.9350930851906551</v>
      </c>
      <c r="M170" s="31">
        <f>M52</f>
        <v>0</v>
      </c>
      <c r="N170" s="31">
        <f>N52</f>
        <v>0</v>
      </c>
      <c r="O170" s="48">
        <f>O52</f>
        <v>7.269042572171195</v>
      </c>
    </row>
    <row r="171" spans="1:15" ht="18">
      <c r="A171" s="14">
        <f>A58</f>
        <v>10</v>
      </c>
      <c r="B171" s="124" t="str">
        <f>B54</f>
        <v>fr</v>
      </c>
      <c r="D171" s="2">
        <f>D58</f>
        <v>138857</v>
      </c>
      <c r="E171" s="2" t="str">
        <f>E58</f>
        <v>ha</v>
      </c>
      <c r="F171" s="2"/>
      <c r="G171" s="2">
        <f>G58</f>
        <v>13885.7</v>
      </c>
      <c r="H171" s="2" t="str">
        <f>H58</f>
        <v>ha/year</v>
      </c>
      <c r="I171" s="112">
        <f t="shared" si="22"/>
        <v>5.423902403583619</v>
      </c>
      <c r="J171" s="112">
        <f>J58</f>
        <v>14.374085571097709</v>
      </c>
      <c r="K171" s="2">
        <f>K58</f>
        <v>2560094</v>
      </c>
      <c r="L171" s="112">
        <f t="shared" si="23"/>
        <v>0.5423902403583619</v>
      </c>
      <c r="M171" s="2">
        <f>M58</f>
        <v>0</v>
      </c>
      <c r="N171" s="2">
        <f>N58</f>
        <v>0</v>
      </c>
      <c r="O171" s="112">
        <f>O58</f>
        <v>12.387936533426116</v>
      </c>
    </row>
    <row r="172" spans="1:15" ht="18">
      <c r="A172" s="66">
        <f>A64</f>
        <v>10</v>
      </c>
      <c r="B172" s="127" t="str">
        <f>B60</f>
        <v>gr</v>
      </c>
      <c r="C172" s="28"/>
      <c r="D172" s="31">
        <f>D64</f>
        <v>32119</v>
      </c>
      <c r="E172" s="31" t="str">
        <f>E64</f>
        <v>ha</v>
      </c>
      <c r="F172" s="31"/>
      <c r="G172" s="31">
        <f>G64</f>
        <v>3211.8999999999996</v>
      </c>
      <c r="H172" s="31" t="str">
        <f>H64</f>
        <v>ha/year</v>
      </c>
      <c r="I172" s="48">
        <f t="shared" si="22"/>
        <v>13.47019228752962</v>
      </c>
      <c r="J172" s="48">
        <f>J64</f>
        <v>3.3248684218878934</v>
      </c>
      <c r="K172" s="31">
        <f>K64</f>
        <v>238445</v>
      </c>
      <c r="L172" s="48">
        <f t="shared" si="23"/>
        <v>1.3470192287529619</v>
      </c>
      <c r="M172" s="31">
        <f>M64</f>
        <v>0</v>
      </c>
      <c r="N172" s="31">
        <f>N64</f>
        <v>0</v>
      </c>
      <c r="O172" s="48">
        <f>O64</f>
        <v>13.170919737721587</v>
      </c>
    </row>
    <row r="173" spans="1:15" ht="18">
      <c r="A173" s="14">
        <f>A66</f>
        <v>10</v>
      </c>
      <c r="B173" s="124" t="str">
        <f>B66</f>
        <v>hr</v>
      </c>
      <c r="D173" s="2">
        <f>D70</f>
        <v>4605</v>
      </c>
      <c r="E173" s="2">
        <f>E65</f>
        <v>0</v>
      </c>
      <c r="F173" s="2"/>
      <c r="G173" s="2">
        <f>G70</f>
        <v>460.5</v>
      </c>
      <c r="H173" s="2" t="str">
        <f>H70</f>
        <v>ha/year</v>
      </c>
      <c r="I173" s="112">
        <f>D178/K178%</f>
        <v>8.374544412685813</v>
      </c>
      <c r="J173" s="112">
        <f>J70</f>
        <v>0.4766966307417339</v>
      </c>
      <c r="K173" s="2">
        <f>K70</f>
        <v>162433</v>
      </c>
      <c r="L173" s="112">
        <f>G178/K178%</f>
        <v>0.7613222193350738</v>
      </c>
      <c r="M173" s="2"/>
      <c r="N173" s="2">
        <f>N70</f>
        <v>0</v>
      </c>
      <c r="O173" s="112">
        <f>O70</f>
        <v>6.406065243096614</v>
      </c>
    </row>
    <row r="174" spans="1:15" ht="18">
      <c r="A174" s="66">
        <f>A76</f>
        <v>9</v>
      </c>
      <c r="B174" s="127" t="str">
        <f>B72</f>
        <v>hu</v>
      </c>
      <c r="C174" s="28"/>
      <c r="D174" s="31">
        <f>D76</f>
        <v>10107.13108</v>
      </c>
      <c r="E174" s="31" t="str">
        <f>E76</f>
        <v>ha</v>
      </c>
      <c r="F174" s="31"/>
      <c r="G174" s="31">
        <f>G76</f>
        <v>1123.0145644444444</v>
      </c>
      <c r="H174" s="31" t="str">
        <f>H76</f>
        <v>ha/year</v>
      </c>
      <c r="I174" s="48">
        <f t="shared" si="22"/>
        <v>1.9469344670315523</v>
      </c>
      <c r="J174" s="48">
        <f>J76</f>
        <v>1.1625130491738598</v>
      </c>
      <c r="K174" s="31">
        <f>K76</f>
        <v>519130.52294</v>
      </c>
      <c r="L174" s="48">
        <f t="shared" si="23"/>
        <v>0.2163260518923947</v>
      </c>
      <c r="M174" s="31">
        <f>M76</f>
        <v>0</v>
      </c>
      <c r="N174" s="31">
        <f>N76</f>
        <v>0</v>
      </c>
      <c r="O174" s="48">
        <f>O76</f>
        <v>2.667037708732517</v>
      </c>
    </row>
    <row r="175" spans="1:15" ht="18">
      <c r="A175" s="14">
        <f>A82</f>
        <v>10</v>
      </c>
      <c r="B175" s="124" t="str">
        <f>B78</f>
        <v>ie</v>
      </c>
      <c r="D175" s="2">
        <f>D82</f>
        <v>31957.772699999976</v>
      </c>
      <c r="E175" s="2" t="str">
        <f>E82</f>
        <v>ha</v>
      </c>
      <c r="F175" s="2"/>
      <c r="G175" s="2">
        <f>G82</f>
        <v>3195.7772699999978</v>
      </c>
      <c r="H175" s="2" t="str">
        <f>H82</f>
        <v>ha/year</v>
      </c>
      <c r="I175" s="112">
        <f t="shared" si="22"/>
        <v>31.246809839280225</v>
      </c>
      <c r="J175" s="112">
        <f>J82</f>
        <v>3.3081786258632255</v>
      </c>
      <c r="K175" s="2">
        <f>K82</f>
        <v>102275.31343000015</v>
      </c>
      <c r="L175" s="112">
        <f t="shared" si="23"/>
        <v>3.1246809839280227</v>
      </c>
      <c r="M175" s="2">
        <f>M82</f>
        <v>0</v>
      </c>
      <c r="N175" s="2">
        <f>N82</f>
        <v>0</v>
      </c>
      <c r="O175" s="112">
        <f>O82</f>
        <v>5.701142911578011</v>
      </c>
    </row>
    <row r="176" spans="1:15" ht="18">
      <c r="A176" s="66">
        <f>A88</f>
        <v>10</v>
      </c>
      <c r="B176" s="127" t="str">
        <f>B84</f>
        <v>it</v>
      </c>
      <c r="C176" s="28"/>
      <c r="D176" s="31">
        <f>D88</f>
        <v>83941.37184</v>
      </c>
      <c r="E176" s="31" t="str">
        <f>E88</f>
        <v>ha</v>
      </c>
      <c r="F176" s="31"/>
      <c r="G176" s="31">
        <f>G88</f>
        <v>8394.137184000001</v>
      </c>
      <c r="H176" s="31" t="str">
        <f>H88</f>
        <v>ha/year</v>
      </c>
      <c r="I176" s="48">
        <f t="shared" si="22"/>
        <v>6.227042058416994</v>
      </c>
      <c r="J176" s="48">
        <f>J88</f>
        <v>8.689374405204573</v>
      </c>
      <c r="K176" s="31">
        <f>K88</f>
        <v>1348013.56812</v>
      </c>
      <c r="L176" s="48">
        <f t="shared" si="23"/>
        <v>0.6227042058416994</v>
      </c>
      <c r="M176" s="31">
        <f>M88</f>
        <v>0</v>
      </c>
      <c r="N176" s="31">
        <f>N88</f>
        <v>0</v>
      </c>
      <c r="O176" s="48">
        <f>O88</f>
        <v>21.27483243988088</v>
      </c>
    </row>
    <row r="177" spans="1:15" ht="18">
      <c r="A177" s="14">
        <f>A94</f>
        <v>6</v>
      </c>
      <c r="B177" s="124" t="str">
        <f>B90</f>
        <v>lt</v>
      </c>
      <c r="D177" s="2">
        <f>D94</f>
        <v>716.3226500000005</v>
      </c>
      <c r="E177" s="2" t="str">
        <f>E94</f>
        <v>ha</v>
      </c>
      <c r="F177" s="2"/>
      <c r="G177" s="2">
        <f>G94</f>
        <v>119.38710833333342</v>
      </c>
      <c r="H177" s="2" t="str">
        <f>H94</f>
        <v>ha/year</v>
      </c>
      <c r="I177" s="112">
        <f t="shared" si="22"/>
        <v>0.3401573910631542</v>
      </c>
      <c r="J177" s="112">
        <f>J94</f>
        <v>0.12358617219652208</v>
      </c>
      <c r="K177" s="2">
        <f>K94</f>
        <v>210585.6491200001</v>
      </c>
      <c r="L177" s="112">
        <f t="shared" si="23"/>
        <v>0.0566928985105257</v>
      </c>
      <c r="M177" s="2">
        <f>M94</f>
        <v>0</v>
      </c>
      <c r="N177" s="2">
        <f>N94</f>
        <v>0</v>
      </c>
      <c r="O177" s="112">
        <f>O94</f>
        <v>0.44554029699617015</v>
      </c>
    </row>
    <row r="178" spans="1:15" ht="18">
      <c r="A178" s="66">
        <f>A100</f>
        <v>11</v>
      </c>
      <c r="B178" s="127" t="str">
        <f>B96</f>
        <v>lu</v>
      </c>
      <c r="C178" s="28"/>
      <c r="D178" s="31">
        <f>D100</f>
        <v>1601.5486900001142</v>
      </c>
      <c r="E178" s="31" t="str">
        <f>E100</f>
        <v>ha</v>
      </c>
      <c r="F178" s="31"/>
      <c r="G178" s="31">
        <f>G100</f>
        <v>145.59533545455582</v>
      </c>
      <c r="H178" s="31" t="str">
        <f>H100</f>
        <v>ha/year</v>
      </c>
      <c r="I178" s="48">
        <f t="shared" si="22"/>
        <v>8.374544412685813</v>
      </c>
      <c r="J178" s="48">
        <f>J100</f>
        <v>0.15071619079891266</v>
      </c>
      <c r="K178" s="31">
        <f>K100</f>
        <v>19124.00974999999</v>
      </c>
      <c r="L178" s="48">
        <f t="shared" si="23"/>
        <v>0.7613222193350738</v>
      </c>
      <c r="M178" s="31">
        <f>M100</f>
        <v>0</v>
      </c>
      <c r="N178" s="31">
        <f>N100</f>
        <v>0</v>
      </c>
      <c r="O178" s="48">
        <f>O100</f>
        <v>39.693409298254196</v>
      </c>
    </row>
    <row r="179" spans="1:15" ht="18">
      <c r="A179" s="14">
        <f>A106</f>
        <v>6</v>
      </c>
      <c r="B179" s="124" t="str">
        <f>B102</f>
        <v>lv</v>
      </c>
      <c r="D179" s="2">
        <f>D106</f>
        <v>120.53886</v>
      </c>
      <c r="E179" s="2" t="str">
        <f>E106</f>
        <v>ha</v>
      </c>
      <c r="F179" s="2"/>
      <c r="G179" s="2">
        <f>G106</f>
        <v>20.08981</v>
      </c>
      <c r="H179" s="2" t="str">
        <f>H106</f>
        <v>ha/year</v>
      </c>
      <c r="I179" s="112">
        <f t="shared" si="22"/>
        <v>0.1439318713644198</v>
      </c>
      <c r="J179" s="112">
        <f>J106</f>
        <v>0.020796405514096835</v>
      </c>
      <c r="K179" s="2">
        <f>K106</f>
        <v>83747.16374999999</v>
      </c>
      <c r="L179" s="112">
        <f t="shared" si="23"/>
        <v>0.0239886452274033</v>
      </c>
      <c r="M179" s="2">
        <f>M106</f>
        <v>0</v>
      </c>
      <c r="N179" s="2">
        <f>N106</f>
        <v>0</v>
      </c>
      <c r="O179" s="112">
        <f>O106</f>
        <v>0.04720620666370529</v>
      </c>
    </row>
    <row r="180" spans="1:15" ht="18">
      <c r="A180" s="66">
        <f>A112</f>
        <v>14</v>
      </c>
      <c r="B180" s="127" t="str">
        <f>B108</f>
        <v>nl</v>
      </c>
      <c r="C180" s="28"/>
      <c r="D180" s="31">
        <f>D112</f>
        <v>84643.88687999996</v>
      </c>
      <c r="E180" s="31">
        <f>E112</f>
        <v>0</v>
      </c>
      <c r="F180" s="31"/>
      <c r="G180" s="31">
        <f>G112</f>
        <v>6045.991919999998</v>
      </c>
      <c r="H180" s="31">
        <f>H112</f>
        <v>0</v>
      </c>
      <c r="I180" s="48">
        <f t="shared" si="22"/>
        <v>23.006153248148102</v>
      </c>
      <c r="J180" s="48">
        <f>J112</f>
        <v>6.258640559730175</v>
      </c>
      <c r="K180" s="31">
        <f>K112</f>
        <v>367918.46932</v>
      </c>
      <c r="L180" s="48">
        <f t="shared" si="23"/>
        <v>1.6432966605820076</v>
      </c>
      <c r="M180" s="31">
        <f>M112</f>
        <v>0</v>
      </c>
      <c r="N180" s="31">
        <f>N112</f>
        <v>0</v>
      </c>
      <c r="O180" s="48">
        <f>O112</f>
        <v>50.89546335009301</v>
      </c>
    </row>
    <row r="181" spans="1:15" ht="18">
      <c r="A181" s="14">
        <f>A118</f>
        <v>10</v>
      </c>
      <c r="B181" s="124" t="str">
        <f>B114</f>
        <v>pl</v>
      </c>
      <c r="D181" s="2">
        <f>D118</f>
        <v>19752.318030000002</v>
      </c>
      <c r="E181" s="2" t="str">
        <f>E118</f>
        <v>ha</v>
      </c>
      <c r="F181" s="2"/>
      <c r="G181" s="2">
        <f>G118</f>
        <v>1975.2318030000001</v>
      </c>
      <c r="H181" s="2" t="str">
        <f>H118</f>
        <v>ha/year</v>
      </c>
      <c r="I181" s="112">
        <f t="shared" si="22"/>
        <v>1.9329954555111042</v>
      </c>
      <c r="J181" s="112">
        <f>J118</f>
        <v>2.0447043331683394</v>
      </c>
      <c r="K181" s="2">
        <f>K118</f>
        <v>1021850.2052700007</v>
      </c>
      <c r="L181" s="112">
        <f t="shared" si="23"/>
        <v>0.1932995455511104</v>
      </c>
      <c r="M181" s="2">
        <f>M118</f>
        <v>0</v>
      </c>
      <c r="N181" s="2">
        <f>N118</f>
        <v>0</v>
      </c>
      <c r="O181" s="112">
        <f>O118</f>
        <v>7.796546609386915</v>
      </c>
    </row>
    <row r="182" spans="1:15" ht="18">
      <c r="A182" s="66">
        <f>A124</f>
        <v>14</v>
      </c>
      <c r="B182" s="127" t="str">
        <f>B120</f>
        <v>pt</v>
      </c>
      <c r="C182" s="28"/>
      <c r="D182" s="31">
        <f>D124</f>
        <v>66123.71041</v>
      </c>
      <c r="E182" s="31" t="str">
        <f>E124</f>
        <v>ha</v>
      </c>
      <c r="F182" s="31"/>
      <c r="G182" s="31">
        <f>G124</f>
        <v>4723.1221721428565</v>
      </c>
      <c r="H182" s="31" t="str">
        <f>H124</f>
        <v>ha/year</v>
      </c>
      <c r="I182" s="48">
        <f t="shared" si="22"/>
        <v>39.129974206593815</v>
      </c>
      <c r="J182" s="48">
        <f>J124</f>
        <v>4.889243053294417</v>
      </c>
      <c r="K182" s="31">
        <f>K124</f>
        <v>168984.80449000004</v>
      </c>
      <c r="L182" s="48">
        <f t="shared" si="23"/>
        <v>2.7949981576138434</v>
      </c>
      <c r="M182" s="31">
        <f>M124</f>
        <v>0</v>
      </c>
      <c r="N182" s="31">
        <f>N124</f>
        <v>0</v>
      </c>
      <c r="O182" s="48">
        <f>O124</f>
        <v>7.040850121701358</v>
      </c>
    </row>
    <row r="183" spans="1:15" ht="18">
      <c r="A183" s="14">
        <f>A130</f>
        <v>8</v>
      </c>
      <c r="B183" s="124" t="str">
        <f>B126</f>
        <v>ro</v>
      </c>
      <c r="D183" s="2">
        <f>D130</f>
        <v>8093.494170000001</v>
      </c>
      <c r="E183" s="2" t="str">
        <f>E130</f>
        <v>ha</v>
      </c>
      <c r="F183" s="2"/>
      <c r="G183" s="2">
        <f>G130</f>
        <v>1011.6867712500001</v>
      </c>
      <c r="H183" s="2" t="str">
        <f>H130</f>
        <v>ha/year</v>
      </c>
      <c r="I183" s="112">
        <f t="shared" si="22"/>
        <v>0.5438224616136079</v>
      </c>
      <c r="J183" s="112">
        <f>J130</f>
        <v>1.0472696530311798</v>
      </c>
      <c r="K183" s="2">
        <f>K130</f>
        <v>1488260.3682799924</v>
      </c>
      <c r="L183" s="112">
        <f t="shared" si="23"/>
        <v>0.06797780770170099</v>
      </c>
      <c r="M183" s="2">
        <f>M130</f>
        <v>0</v>
      </c>
      <c r="N183" s="2">
        <f>N130</f>
        <v>0</v>
      </c>
      <c r="O183" s="112">
        <f>O130</f>
        <v>2.7093099504699447</v>
      </c>
    </row>
    <row r="184" spans="1:15" ht="18">
      <c r="A184" s="66">
        <f>A136</f>
        <v>10</v>
      </c>
      <c r="B184" s="127" t="str">
        <f>B132</f>
        <v>sk</v>
      </c>
      <c r="C184" s="28"/>
      <c r="D184" s="31">
        <f>D136</f>
        <v>5330.968490000001</v>
      </c>
      <c r="E184" s="31" t="str">
        <f>E136</f>
        <v>ha</v>
      </c>
      <c r="F184" s="31"/>
      <c r="G184" s="31">
        <f>G136</f>
        <v>533.096849</v>
      </c>
      <c r="H184" s="31" t="str">
        <f>H136</f>
        <v>ha/year</v>
      </c>
      <c r="I184" s="48">
        <f t="shared" si="22"/>
        <v>1.9429047256555734</v>
      </c>
      <c r="J184" s="48">
        <f>J136</f>
        <v>0.5518468442504557</v>
      </c>
      <c r="K184" s="31">
        <f>K136</f>
        <v>274381.36413000023</v>
      </c>
      <c r="L184" s="48">
        <f t="shared" si="23"/>
        <v>0.19429047256555732</v>
      </c>
      <c r="M184" s="31">
        <f>M136</f>
        <v>0</v>
      </c>
      <c r="N184" s="31">
        <f>N136</f>
        <v>0</v>
      </c>
      <c r="O184" s="48">
        <f>O136</f>
        <v>2.698519317581065</v>
      </c>
    </row>
    <row r="185" spans="1:15" ht="18">
      <c r="A185" s="14">
        <f>A142</f>
        <v>5</v>
      </c>
      <c r="B185" s="124" t="str">
        <f>B138</f>
        <v>sl</v>
      </c>
      <c r="D185" s="2">
        <f>D142</f>
        <v>285.04236000000003</v>
      </c>
      <c r="E185" s="2" t="str">
        <f>E142</f>
        <v>ha</v>
      </c>
      <c r="F185" s="2"/>
      <c r="G185" s="2">
        <f>G142</f>
        <v>57.008472000000005</v>
      </c>
      <c r="H185" s="2" t="str">
        <f>H142</f>
        <v>ha/year</v>
      </c>
      <c r="I185" s="112">
        <f t="shared" si="22"/>
        <v>0.5723328346751448</v>
      </c>
      <c r="J185" s="112">
        <f>J142</f>
        <v>0.05901356466044403</v>
      </c>
      <c r="K185" s="2">
        <f>K142</f>
        <v>49803.60076000001</v>
      </c>
      <c r="L185" s="112">
        <f t="shared" si="23"/>
        <v>0.11446656693502898</v>
      </c>
      <c r="M185" s="2">
        <f>M142</f>
        <v>0</v>
      </c>
      <c r="N185" s="2">
        <f>N142</f>
        <v>0</v>
      </c>
      <c r="O185" s="112">
        <f>O142</f>
        <v>12.974418303981551</v>
      </c>
    </row>
    <row r="186" spans="1:15" ht="18">
      <c r="A186" s="66">
        <f>A148</f>
        <v>10</v>
      </c>
      <c r="B186" s="127" t="str">
        <f>B144</f>
        <v>uk</v>
      </c>
      <c r="C186" s="28"/>
      <c r="D186" s="31">
        <f>D148</f>
        <v>36475.760107856</v>
      </c>
      <c r="E186" s="31" t="str">
        <f>E148</f>
        <v>ha</v>
      </c>
      <c r="F186" s="31"/>
      <c r="G186" s="31">
        <f>G148</f>
        <v>3647.5760107856004</v>
      </c>
      <c r="H186" s="31" t="str">
        <f>H148</f>
        <v>ha/year</v>
      </c>
      <c r="I186" s="48">
        <f t="shared" si="22"/>
        <v>2.048412309450686</v>
      </c>
      <c r="J186" s="48">
        <f>J148</f>
        <v>3.775867958123497</v>
      </c>
      <c r="K186" s="31">
        <f>K148</f>
        <v>1780684.4813209285</v>
      </c>
      <c r="L186" s="48">
        <f t="shared" si="23"/>
        <v>0.20484123094506862</v>
      </c>
      <c r="M186" s="31">
        <f>M148</f>
        <v>0</v>
      </c>
      <c r="N186" s="31">
        <f>N148</f>
        <v>0</v>
      </c>
      <c r="O186" s="48">
        <f>O148</f>
        <v>10.04525028120655</v>
      </c>
    </row>
    <row r="187" spans="1:15" ht="18">
      <c r="A187" s="19">
        <v>10</v>
      </c>
      <c r="B187" s="135" t="s">
        <v>131</v>
      </c>
      <c r="C187" s="7"/>
      <c r="D187" s="9">
        <f>D156</f>
        <v>966023.1902278558</v>
      </c>
      <c r="E187" s="9" t="str">
        <f>E156</f>
        <v>ha</v>
      </c>
      <c r="F187" s="9"/>
      <c r="G187" s="9">
        <f>G156</f>
        <v>96602.3190227856</v>
      </c>
      <c r="H187" s="9" t="str">
        <f>H156</f>
        <v>ha/year</v>
      </c>
      <c r="I187" s="60">
        <f t="shared" si="22"/>
        <v>6.745234126492071</v>
      </c>
      <c r="J187" s="9">
        <f>J156</f>
        <v>100</v>
      </c>
      <c r="K187" s="9">
        <f>K156</f>
        <v>14321566.488459999</v>
      </c>
      <c r="L187" s="60">
        <f>G187/K187%</f>
        <v>0.6745234126492071</v>
      </c>
      <c r="M187" s="9">
        <f>M156</f>
        <v>0</v>
      </c>
      <c r="N187" s="9">
        <f>N156</f>
        <v>0</v>
      </c>
      <c r="O187" s="60">
        <f>O156</f>
        <v>10.175766463870978</v>
      </c>
    </row>
    <row r="188" ht="12.75">
      <c r="B188">
        <f>B142</f>
        <v>0</v>
      </c>
    </row>
    <row r="189" ht="12.75">
      <c r="B189">
        <f>B143</f>
        <v>0</v>
      </c>
    </row>
  </sheetData>
  <printOptions/>
  <pageMargins left="0.75" right="0.75" top="0.68" bottom="0.45" header="0.5" footer="0.44"/>
  <pageSetup horizontalDpi="600" verticalDpi="600" orientation="landscape" paperSize="9" scale="69" r:id="rId2"/>
  <rowBreaks count="3" manualBreakCount="3">
    <brk id="41" max="255" man="1"/>
    <brk id="95" max="255" man="1"/>
    <brk id="131" max="255" man="1"/>
  </rowBreaks>
  <drawing r:id="rId1"/>
</worksheet>
</file>

<file path=xl/worksheets/sheet4.xml><?xml version="1.0" encoding="utf-8"?>
<worksheet xmlns="http://schemas.openxmlformats.org/spreadsheetml/2006/main" xmlns:r="http://schemas.openxmlformats.org/officeDocument/2006/relationships">
  <dimension ref="A1:O284"/>
  <sheetViews>
    <sheetView showZeros="0" zoomScale="75" zoomScaleNormal="75" workbookViewId="0" topLeftCell="A1">
      <pane xSplit="3" ySplit="4" topLeftCell="D144" activePane="bottomRight" state="frozen"/>
      <selection pane="topLeft" activeCell="A1" sqref="A1"/>
      <selection pane="topRight" activeCell="D1" sqref="D1"/>
      <selection pane="bottomLeft" activeCell="A5" sqref="A5"/>
      <selection pane="bottomRight" activeCell="N155" sqref="N155"/>
    </sheetView>
  </sheetViews>
  <sheetFormatPr defaultColWidth="9.140625" defaultRowHeight="12.75"/>
  <cols>
    <col min="1" max="1" width="4.00390625" style="0" bestFit="1" customWidth="1"/>
    <col min="2" max="2" width="6.140625" style="0" customWidth="1"/>
    <col min="3" max="3" width="52.7109375" style="0" bestFit="1" customWidth="1"/>
    <col min="4" max="4" width="10.57421875" style="0" bestFit="1" customWidth="1"/>
    <col min="5" max="5" width="3.00390625" style="0" bestFit="1" customWidth="1"/>
    <col min="7" max="7" width="7.140625" style="0" bestFit="1" customWidth="1"/>
    <col min="8" max="8" width="12.140625" style="0" customWidth="1"/>
    <col min="9" max="9" width="12.28125" style="0" customWidth="1"/>
    <col min="10" max="10" width="11.421875" style="0" customWidth="1"/>
    <col min="11" max="11" width="11.140625" style="0" customWidth="1"/>
    <col min="12" max="12" width="9.8515625" style="0" customWidth="1"/>
    <col min="13" max="13" width="10.57421875" style="0" customWidth="1"/>
    <col min="14" max="14" width="11.140625" style="0" customWidth="1"/>
  </cols>
  <sheetData>
    <row r="1" spans="1:11" ht="15.75">
      <c r="A1" s="14" t="s">
        <v>101</v>
      </c>
      <c r="K1" s="3"/>
    </row>
    <row r="2" spans="1:15" ht="18">
      <c r="A2" s="44" t="str">
        <f>Intro!A3</f>
        <v>rev. July 2006 - G Hazeu, F Paramo &amp; J-L Weber</v>
      </c>
      <c r="B2" s="16"/>
      <c r="D2" t="str">
        <f>Intro!G3</f>
        <v>(Source: EEA)</v>
      </c>
      <c r="M2" s="61"/>
      <c r="N2" s="61"/>
      <c r="O2" s="61"/>
    </row>
    <row r="3" spans="1:12" ht="12.75">
      <c r="A3" s="44"/>
      <c r="K3" s="3"/>
      <c r="L3" s="1"/>
    </row>
    <row r="4" spans="1:14" s="76" customFormat="1" ht="96.75" customHeight="1">
      <c r="A4" s="75" t="s">
        <v>88</v>
      </c>
      <c r="B4" s="75" t="s">
        <v>92</v>
      </c>
      <c r="C4" s="76" t="s">
        <v>91</v>
      </c>
      <c r="D4" s="77" t="s">
        <v>89</v>
      </c>
      <c r="E4" s="77"/>
      <c r="F4" s="77" t="s">
        <v>90</v>
      </c>
      <c r="H4" s="77" t="s">
        <v>87</v>
      </c>
      <c r="I4" s="77" t="s">
        <v>79</v>
      </c>
      <c r="J4" s="78" t="s">
        <v>81</v>
      </c>
      <c r="K4" s="77" t="s">
        <v>80</v>
      </c>
      <c r="L4" s="79" t="s">
        <v>85</v>
      </c>
      <c r="M4" s="79" t="s">
        <v>84</v>
      </c>
      <c r="N4" s="77" t="s">
        <v>86</v>
      </c>
    </row>
    <row r="5" spans="1:14" ht="18">
      <c r="A5" s="14">
        <v>15</v>
      </c>
      <c r="B5" s="16" t="s">
        <v>113</v>
      </c>
      <c r="C5" t="s">
        <v>52</v>
      </c>
      <c r="D5" s="2">
        <v>559</v>
      </c>
      <c r="E5" t="s">
        <v>44</v>
      </c>
      <c r="F5" s="2">
        <f aca="true" t="shared" si="0" ref="F5:F10">D5/A5</f>
        <v>37.266666666666666</v>
      </c>
      <c r="G5" t="s">
        <v>46</v>
      </c>
      <c r="H5" s="2"/>
      <c r="I5" s="1">
        <f>+(F5/$F$151)*100</f>
        <v>0.19187984222794313</v>
      </c>
      <c r="J5" s="2"/>
      <c r="K5" s="1">
        <f>+(F5/J10)*100</f>
        <v>0.00044268494995106116</v>
      </c>
      <c r="L5" s="1"/>
      <c r="M5" s="57"/>
      <c r="N5" s="1">
        <f>K5/M10%</f>
        <v>0.6058104265533785</v>
      </c>
    </row>
    <row r="6" spans="1:14" ht="18">
      <c r="A6" s="14">
        <v>15</v>
      </c>
      <c r="B6" s="16"/>
      <c r="C6" t="s">
        <v>53</v>
      </c>
      <c r="D6" s="2">
        <v>42</v>
      </c>
      <c r="E6" t="s">
        <v>44</v>
      </c>
      <c r="F6" s="2">
        <f t="shared" si="0"/>
        <v>2.8</v>
      </c>
      <c r="G6" t="s">
        <v>46</v>
      </c>
      <c r="H6" s="2"/>
      <c r="I6" s="1">
        <f>+(F6/$F$152)*100</f>
        <v>0.010522699754688733</v>
      </c>
      <c r="J6" s="2"/>
      <c r="K6" s="1">
        <f>+(F6/J10)*100</f>
        <v>3.326076547038384E-05</v>
      </c>
      <c r="L6" s="1"/>
      <c r="M6" s="57"/>
      <c r="N6" s="1">
        <f>K6/M10%</f>
        <v>0.04551706246018228</v>
      </c>
    </row>
    <row r="7" spans="1:14" ht="18">
      <c r="A7" s="14">
        <v>15</v>
      </c>
      <c r="B7" s="16"/>
      <c r="C7" t="s">
        <v>54</v>
      </c>
      <c r="D7" s="2">
        <v>43</v>
      </c>
      <c r="E7" t="s">
        <v>44</v>
      </c>
      <c r="F7" s="2">
        <f t="shared" si="0"/>
        <v>2.8666666666666667</v>
      </c>
      <c r="G7" t="s">
        <v>46</v>
      </c>
      <c r="H7" s="2"/>
      <c r="I7" s="1">
        <f>+(F7/$F$153)*100</f>
        <v>0.16050138892761318</v>
      </c>
      <c r="J7" s="2"/>
      <c r="K7" s="1">
        <f>+(F7/J10)*100</f>
        <v>3.4052688457773936E-05</v>
      </c>
      <c r="M7" s="57"/>
      <c r="N7" s="1">
        <f>K7/M10%</f>
        <v>0.04660080204256758</v>
      </c>
    </row>
    <row r="8" spans="1:14" ht="15.75">
      <c r="A8" s="14">
        <v>15</v>
      </c>
      <c r="C8" t="s">
        <v>55</v>
      </c>
      <c r="D8" s="2">
        <v>1814</v>
      </c>
      <c r="E8" t="s">
        <v>44</v>
      </c>
      <c r="F8" s="2">
        <f t="shared" si="0"/>
        <v>120.93333333333334</v>
      </c>
      <c r="G8" t="s">
        <v>46</v>
      </c>
      <c r="H8" s="2"/>
      <c r="I8" s="1">
        <f>+(F8/$F$154)*100</f>
        <v>0.43114337721115004</v>
      </c>
      <c r="J8" s="2"/>
      <c r="K8" s="1">
        <f>+(F8/J10)*100</f>
        <v>0.0014365482991256261</v>
      </c>
      <c r="M8" s="57"/>
      <c r="N8" s="1">
        <f>K8/M10%</f>
        <v>1.9659036024469208</v>
      </c>
    </row>
    <row r="9" spans="1:14" ht="18">
      <c r="A9" s="14">
        <v>15</v>
      </c>
      <c r="B9" s="16"/>
      <c r="C9" t="s">
        <v>56</v>
      </c>
      <c r="D9" s="2">
        <v>86</v>
      </c>
      <c r="E9" t="s">
        <v>44</v>
      </c>
      <c r="F9" s="2">
        <f t="shared" si="0"/>
        <v>5.733333333333333</v>
      </c>
      <c r="G9" t="s">
        <v>46</v>
      </c>
      <c r="H9" s="2"/>
      <c r="I9" s="1">
        <f>+(F9/$F$155)*100</f>
        <v>0.023029630210259576</v>
      </c>
      <c r="J9" s="2"/>
      <c r="K9" s="1">
        <f>+(F9/J10)*100</f>
        <v>6.810537691554787E-05</v>
      </c>
      <c r="M9" s="57"/>
      <c r="N9" s="1">
        <f>K9/M10%</f>
        <v>0.09320160408513516</v>
      </c>
    </row>
    <row r="10" spans="1:13" ht="18">
      <c r="A10" s="14">
        <v>15</v>
      </c>
      <c r="B10" s="16"/>
      <c r="D10" s="2"/>
      <c r="F10" s="2">
        <f t="shared" si="0"/>
        <v>0</v>
      </c>
      <c r="H10" s="2">
        <f>+(F5+F6+F7-F8-F9)</f>
        <v>-83.73333333333333</v>
      </c>
      <c r="J10" s="2">
        <v>8418327</v>
      </c>
      <c r="L10" s="1">
        <v>1.0960977160865746</v>
      </c>
      <c r="M10" s="57">
        <f>L10/A5</f>
        <v>0.0730731810724383</v>
      </c>
    </row>
    <row r="11" spans="1:14" ht="18">
      <c r="A11" s="66">
        <v>10</v>
      </c>
      <c r="B11" s="67" t="s">
        <v>22</v>
      </c>
      <c r="C11" s="28" t="s">
        <v>52</v>
      </c>
      <c r="D11" s="31">
        <v>611.31246</v>
      </c>
      <c r="E11" s="28" t="s">
        <v>44</v>
      </c>
      <c r="F11" s="31">
        <f aca="true" t="shared" si="1" ref="F11:F42">D11/A11</f>
        <v>61.131246</v>
      </c>
      <c r="G11" s="28" t="s">
        <v>46</v>
      </c>
      <c r="H11" s="68"/>
      <c r="I11" s="29">
        <f>+(F11/$F$151)*100</f>
        <v>0.31475457525074</v>
      </c>
      <c r="J11" s="69"/>
      <c r="K11" s="29">
        <f>+(F11/J16)*100</f>
        <v>0.001993063579837626</v>
      </c>
      <c r="L11" s="70"/>
      <c r="M11" s="70"/>
      <c r="N11" s="29">
        <f>K11/M16%</f>
        <v>1.0265646520815244</v>
      </c>
    </row>
    <row r="12" spans="1:14" ht="18">
      <c r="A12" s="66">
        <v>10</v>
      </c>
      <c r="B12" s="67"/>
      <c r="C12" s="28" t="s">
        <v>53</v>
      </c>
      <c r="D12" s="31">
        <v>501.77539</v>
      </c>
      <c r="E12" s="28" t="s">
        <v>44</v>
      </c>
      <c r="F12" s="31">
        <f t="shared" si="1"/>
        <v>50.177539</v>
      </c>
      <c r="G12" s="28" t="s">
        <v>46</v>
      </c>
      <c r="H12" s="68"/>
      <c r="I12" s="29">
        <f>+(F12/$F$152)*100</f>
        <v>0.18857256333078012</v>
      </c>
      <c r="J12" s="69"/>
      <c r="K12" s="29">
        <f>+(F12/J16)*100</f>
        <v>0.001635939589825833</v>
      </c>
      <c r="L12" s="70"/>
      <c r="M12" s="70"/>
      <c r="N12" s="29">
        <f>K12/M16%</f>
        <v>0.8426212654955884</v>
      </c>
    </row>
    <row r="13" spans="1:14" ht="18">
      <c r="A13" s="66">
        <v>10</v>
      </c>
      <c r="B13" s="67"/>
      <c r="C13" s="28" t="s">
        <v>54</v>
      </c>
      <c r="D13" s="31">
        <v>10.01958</v>
      </c>
      <c r="E13" s="28" t="s">
        <v>44</v>
      </c>
      <c r="F13" s="31">
        <f t="shared" si="1"/>
        <v>1.001958</v>
      </c>
      <c r="G13" s="28" t="s">
        <v>46</v>
      </c>
      <c r="H13" s="68"/>
      <c r="I13" s="29">
        <f>+(F13/$F$153)*100</f>
        <v>0.05609848278388375</v>
      </c>
      <c r="J13" s="69"/>
      <c r="K13" s="29">
        <f>+(F13/J16)*100</f>
        <v>3.266686234936137E-05</v>
      </c>
      <c r="L13" s="70"/>
      <c r="M13" s="70"/>
      <c r="N13" s="29">
        <f>K13/M16%</f>
        <v>0.01682567807746467</v>
      </c>
    </row>
    <row r="14" spans="1:14" ht="18">
      <c r="A14" s="66">
        <v>10</v>
      </c>
      <c r="B14" s="67"/>
      <c r="C14" s="28" t="s">
        <v>55</v>
      </c>
      <c r="D14" s="31">
        <v>1438.51182</v>
      </c>
      <c r="E14" s="28" t="s">
        <v>44</v>
      </c>
      <c r="F14" s="31">
        <f t="shared" si="1"/>
        <v>143.851182</v>
      </c>
      <c r="G14" s="28" t="s">
        <v>46</v>
      </c>
      <c r="H14" s="68"/>
      <c r="I14" s="29">
        <f>+(F14/$F$154)*100</f>
        <v>0.512848548152942</v>
      </c>
      <c r="J14" s="69"/>
      <c r="K14" s="29">
        <f>+(F14/J16)*100</f>
        <v>0.004689983772959476</v>
      </c>
      <c r="L14" s="70"/>
      <c r="M14" s="70"/>
      <c r="N14" s="29">
        <f>K14/M16%</f>
        <v>2.4156638096554754</v>
      </c>
    </row>
    <row r="15" spans="1:14" ht="18">
      <c r="A15" s="66">
        <v>10</v>
      </c>
      <c r="B15" s="67"/>
      <c r="C15" s="28" t="s">
        <v>56</v>
      </c>
      <c r="D15" s="31">
        <v>965.5493299999999</v>
      </c>
      <c r="E15" s="28" t="s">
        <v>44</v>
      </c>
      <c r="F15" s="31">
        <f t="shared" si="1"/>
        <v>96.55493299999999</v>
      </c>
      <c r="G15" s="28" t="s">
        <v>46</v>
      </c>
      <c r="H15" s="68"/>
      <c r="I15" s="29">
        <f>+(F15/$F$155)*100</f>
        <v>0.3878414654592539</v>
      </c>
      <c r="J15" s="69"/>
      <c r="K15" s="29">
        <f>+(F15/J16)*100</f>
        <v>0.0031479829548372385</v>
      </c>
      <c r="L15" s="70"/>
      <c r="M15" s="70"/>
      <c r="N15" s="29">
        <f>K15/M16%</f>
        <v>1.6214274644737308</v>
      </c>
    </row>
    <row r="16" spans="1:14" ht="18">
      <c r="A16" s="66">
        <v>10</v>
      </c>
      <c r="B16" s="67"/>
      <c r="C16" s="28"/>
      <c r="D16" s="31"/>
      <c r="E16" s="28"/>
      <c r="F16" s="31">
        <f t="shared" si="1"/>
        <v>0</v>
      </c>
      <c r="G16" s="28"/>
      <c r="H16" s="31">
        <f>+(F11+F12+F13-F14-F15)</f>
        <v>-128.095372</v>
      </c>
      <c r="I16" s="28"/>
      <c r="J16" s="31">
        <v>3067199.9939399995</v>
      </c>
      <c r="K16" s="28"/>
      <c r="L16" s="29">
        <v>1.9414886103825708</v>
      </c>
      <c r="M16" s="55">
        <f aca="true" t="shared" si="2" ref="M16:M47">L16/A11</f>
        <v>0.19414886103825707</v>
      </c>
      <c r="N16" s="28"/>
    </row>
    <row r="17" spans="1:14" ht="18">
      <c r="A17" s="14">
        <v>10</v>
      </c>
      <c r="B17" s="16" t="s">
        <v>27</v>
      </c>
      <c r="C17" t="s">
        <v>52</v>
      </c>
      <c r="D17" s="2">
        <v>128.00336000000004</v>
      </c>
      <c r="E17" t="s">
        <v>44</v>
      </c>
      <c r="F17" s="2">
        <f t="shared" si="1"/>
        <v>12.800336000000005</v>
      </c>
      <c r="G17" t="s">
        <v>46</v>
      </c>
      <c r="H17" s="2"/>
      <c r="I17" s="1">
        <f>+(F17/$F$151)*100</f>
        <v>0.06590679209690506</v>
      </c>
      <c r="J17" s="2"/>
      <c r="K17" s="1">
        <f>+(F17/J22)*100</f>
        <v>0.00011545939908000475</v>
      </c>
      <c r="L17" s="1"/>
      <c r="M17" s="57">
        <f t="shared" si="2"/>
        <v>0</v>
      </c>
      <c r="N17" s="1">
        <f>K17/M22%</f>
        <v>0.10533677553150314</v>
      </c>
    </row>
    <row r="18" spans="1:14" ht="18">
      <c r="A18" s="14">
        <v>10</v>
      </c>
      <c r="B18" s="16"/>
      <c r="C18" t="s">
        <v>53</v>
      </c>
      <c r="D18" s="2">
        <v>721.7614199999999</v>
      </c>
      <c r="E18" t="s">
        <v>44</v>
      </c>
      <c r="F18" s="2">
        <f t="shared" si="1"/>
        <v>72.176142</v>
      </c>
      <c r="G18" t="s">
        <v>46</v>
      </c>
      <c r="H18" s="2"/>
      <c r="I18" s="1">
        <f>+(F18/$F$152)*100</f>
        <v>0.2712456684706354</v>
      </c>
      <c r="J18" s="2"/>
      <c r="K18" s="1">
        <f>+(F18/J22)*100</f>
        <v>0.0006510308778795408</v>
      </c>
      <c r="L18" s="1"/>
      <c r="M18" s="57">
        <f t="shared" si="2"/>
        <v>0</v>
      </c>
      <c r="N18" s="1">
        <f>K18/M22%</f>
        <v>0.5939533203334579</v>
      </c>
    </row>
    <row r="19" spans="1:14" ht="18">
      <c r="A19" s="14">
        <v>10</v>
      </c>
      <c r="B19" s="16"/>
      <c r="C19" t="s">
        <v>54</v>
      </c>
      <c r="D19" s="2">
        <v>81.69651</v>
      </c>
      <c r="E19" t="s">
        <v>44</v>
      </c>
      <c r="F19" s="2">
        <f t="shared" si="1"/>
        <v>8.169651</v>
      </c>
      <c r="G19" t="s">
        <v>46</v>
      </c>
      <c r="H19" s="2"/>
      <c r="I19" s="1">
        <f>+(F19/$F$153)*100</f>
        <v>0.4574094183327431</v>
      </c>
      <c r="J19" s="2"/>
      <c r="K19" s="1">
        <f>+(F19/J22)*100</f>
        <v>7.369048712106929E-05</v>
      </c>
      <c r="M19" s="57">
        <f t="shared" si="2"/>
        <v>0</v>
      </c>
      <c r="N19" s="1">
        <f>K19/M22%</f>
        <v>0.06722985190058448</v>
      </c>
    </row>
    <row r="20" spans="1:14" ht="15.75">
      <c r="A20" s="14">
        <v>10</v>
      </c>
      <c r="C20" t="s">
        <v>55</v>
      </c>
      <c r="D20" s="2">
        <v>887.42518</v>
      </c>
      <c r="E20" t="s">
        <v>44</v>
      </c>
      <c r="F20" s="2">
        <f t="shared" si="1"/>
        <v>88.74251799999999</v>
      </c>
      <c r="G20" t="s">
        <v>46</v>
      </c>
      <c r="H20" s="2"/>
      <c r="I20" s="1">
        <f>+(F20/$F$154)*100</f>
        <v>0.3163788498848506</v>
      </c>
      <c r="J20" s="2"/>
      <c r="K20" s="1">
        <f>+(F20/J22)*100</f>
        <v>0.0008004600661362718</v>
      </c>
      <c r="M20" s="57">
        <f t="shared" si="2"/>
        <v>0</v>
      </c>
      <c r="N20" s="1">
        <f>K20/M22%</f>
        <v>0.7302816659395795</v>
      </c>
    </row>
    <row r="21" spans="1:14" ht="18">
      <c r="A21" s="14">
        <v>10</v>
      </c>
      <c r="B21" s="16"/>
      <c r="C21" t="s">
        <v>56</v>
      </c>
      <c r="D21" s="2">
        <v>1742.1143300000003</v>
      </c>
      <c r="E21" t="s">
        <v>44</v>
      </c>
      <c r="F21" s="2">
        <f t="shared" si="1"/>
        <v>174.21143300000003</v>
      </c>
      <c r="G21" t="s">
        <v>46</v>
      </c>
      <c r="H21" s="2"/>
      <c r="I21" s="1">
        <f>+(F21/$F$155)*100</f>
        <v>0.6997717814632696</v>
      </c>
      <c r="J21" s="2"/>
      <c r="K21" s="1">
        <f>+(F21/J22)*100</f>
        <v>0.0015713921390068592</v>
      </c>
      <c r="M21" s="57">
        <f t="shared" si="2"/>
        <v>0</v>
      </c>
      <c r="N21" s="1">
        <f>K21/M22%</f>
        <v>1.4336241340026148</v>
      </c>
    </row>
    <row r="22" spans="1:13" ht="18">
      <c r="A22" s="14">
        <v>10</v>
      </c>
      <c r="B22" s="16"/>
      <c r="D22" s="2"/>
      <c r="F22" s="2">
        <f t="shared" si="1"/>
        <v>0</v>
      </c>
      <c r="H22" s="2">
        <f>+(F17+F18+F19-F20-F21)</f>
        <v>-169.80782200000002</v>
      </c>
      <c r="J22" s="2">
        <v>11086439.130979996</v>
      </c>
      <c r="L22" s="1">
        <v>1.0960977160865746</v>
      </c>
      <c r="M22" s="57">
        <f t="shared" si="2"/>
        <v>0.10960977160865745</v>
      </c>
    </row>
    <row r="23" spans="1:14" ht="18">
      <c r="A23" s="66">
        <v>9</v>
      </c>
      <c r="B23" s="67" t="s">
        <v>28</v>
      </c>
      <c r="C23" s="28" t="s">
        <v>52</v>
      </c>
      <c r="D23" s="31">
        <v>298.21315</v>
      </c>
      <c r="E23" s="28" t="s">
        <v>44</v>
      </c>
      <c r="F23" s="31">
        <f t="shared" si="1"/>
        <v>33.134794444444445</v>
      </c>
      <c r="G23" s="28" t="s">
        <v>46</v>
      </c>
      <c r="H23" s="68"/>
      <c r="I23" s="29">
        <f>+(F23/$F$151)*100</f>
        <v>0.17060552227876546</v>
      </c>
      <c r="J23" s="69"/>
      <c r="K23" s="29">
        <f>+(F23/J28)*100</f>
        <v>0.00042097052717793624</v>
      </c>
      <c r="L23" s="70"/>
      <c r="M23" s="70">
        <f t="shared" si="2"/>
        <v>0</v>
      </c>
      <c r="N23" s="29">
        <f>K23/M28%</f>
        <v>0.05807992209224057</v>
      </c>
    </row>
    <row r="24" spans="1:14" ht="18">
      <c r="A24" s="66">
        <v>9</v>
      </c>
      <c r="B24" s="67"/>
      <c r="C24" s="28" t="s">
        <v>53</v>
      </c>
      <c r="D24" s="31">
        <v>683.7792199999999</v>
      </c>
      <c r="E24" s="28" t="s">
        <v>44</v>
      </c>
      <c r="F24" s="31">
        <f t="shared" si="1"/>
        <v>75.97546888888888</v>
      </c>
      <c r="G24" s="28" t="s">
        <v>46</v>
      </c>
      <c r="H24" s="68"/>
      <c r="I24" s="29">
        <f>+(F24/$F$152)*100</f>
        <v>0.2855239456569545</v>
      </c>
      <c r="J24" s="69"/>
      <c r="K24" s="29">
        <f>+(F24/J28)*100</f>
        <v>0.0009652521986931764</v>
      </c>
      <c r="L24" s="70"/>
      <c r="M24" s="70">
        <f t="shared" si="2"/>
        <v>0</v>
      </c>
      <c r="N24" s="29">
        <f>K24/M28%</f>
        <v>0.13317267808576858</v>
      </c>
    </row>
    <row r="25" spans="1:14" ht="18">
      <c r="A25" s="66">
        <v>9</v>
      </c>
      <c r="B25" s="67"/>
      <c r="C25" s="28" t="s">
        <v>54</v>
      </c>
      <c r="D25" s="31">
        <v>48.97036</v>
      </c>
      <c r="E25" s="28" t="s">
        <v>44</v>
      </c>
      <c r="F25" s="31">
        <f t="shared" si="1"/>
        <v>5.441151111111111</v>
      </c>
      <c r="G25" s="28" t="s">
        <v>46</v>
      </c>
      <c r="H25" s="68"/>
      <c r="I25" s="29">
        <f>+(F25/$F$153)*100</f>
        <v>0.304643829313381</v>
      </c>
      <c r="J25" s="69"/>
      <c r="K25" s="29">
        <f>+(F25/J28)*100</f>
        <v>6.912866942753303E-05</v>
      </c>
      <c r="L25" s="70"/>
      <c r="M25" s="70">
        <f t="shared" si="2"/>
        <v>0</v>
      </c>
      <c r="N25" s="29">
        <f>K25/M28%</f>
        <v>0.009537455654215697</v>
      </c>
    </row>
    <row r="26" spans="1:14" ht="18">
      <c r="A26" s="66">
        <v>9</v>
      </c>
      <c r="B26" s="67"/>
      <c r="C26" s="28" t="s">
        <v>55</v>
      </c>
      <c r="D26" s="31">
        <v>1082.38974</v>
      </c>
      <c r="E26" s="28" t="s">
        <v>44</v>
      </c>
      <c r="F26" s="31">
        <f t="shared" si="1"/>
        <v>120.26552666666667</v>
      </c>
      <c r="G26" s="28" t="s">
        <v>46</v>
      </c>
      <c r="H26" s="68"/>
      <c r="I26" s="29">
        <f>+(F26/$F$154)*100</f>
        <v>0.42876255784849193</v>
      </c>
      <c r="J26" s="69"/>
      <c r="K26" s="29">
        <f>+(F26/J28)*100</f>
        <v>0.001527947977679017</v>
      </c>
      <c r="L26" s="70"/>
      <c r="M26" s="70">
        <f t="shared" si="2"/>
        <v>0</v>
      </c>
      <c r="N26" s="29">
        <f>K26/M28%</f>
        <v>0.2108059680555352</v>
      </c>
    </row>
    <row r="27" spans="1:14" ht="18">
      <c r="A27" s="66">
        <v>9</v>
      </c>
      <c r="B27" s="67"/>
      <c r="C27" s="28" t="s">
        <v>56</v>
      </c>
      <c r="D27" s="31">
        <v>6980.234660000002</v>
      </c>
      <c r="E27" s="28" t="s">
        <v>44</v>
      </c>
      <c r="F27" s="31">
        <f t="shared" si="1"/>
        <v>775.5816288888891</v>
      </c>
      <c r="G27" s="28" t="s">
        <v>46</v>
      </c>
      <c r="H27" s="68"/>
      <c r="I27" s="29">
        <f>+(F27/$F$155)*100</f>
        <v>3.115353158927074</v>
      </c>
      <c r="J27" s="69"/>
      <c r="K27" s="29">
        <f>+(F27/J28)*100</f>
        <v>0.009853599898749949</v>
      </c>
      <c r="L27" s="70"/>
      <c r="M27" s="70">
        <f t="shared" si="2"/>
        <v>0</v>
      </c>
      <c r="N27" s="29">
        <f>K27/M28%</f>
        <v>1.3594688404530701</v>
      </c>
    </row>
    <row r="28" spans="1:14" ht="18">
      <c r="A28" s="66">
        <v>9</v>
      </c>
      <c r="B28" s="67"/>
      <c r="C28" s="28"/>
      <c r="D28" s="31"/>
      <c r="E28" s="28"/>
      <c r="F28" s="31">
        <f t="shared" si="1"/>
        <v>0</v>
      </c>
      <c r="G28" s="28"/>
      <c r="H28" s="31">
        <f>+(F23+F24+F25-F26-F27)</f>
        <v>-781.2957411111113</v>
      </c>
      <c r="I28" s="28"/>
      <c r="J28" s="31">
        <v>7871048.518899994</v>
      </c>
      <c r="K28" s="28"/>
      <c r="L28" s="29">
        <v>6.523312373911738</v>
      </c>
      <c r="M28" s="55">
        <f t="shared" si="2"/>
        <v>0.7248124859901931</v>
      </c>
      <c r="N28" s="28"/>
    </row>
    <row r="29" spans="1:14" ht="18">
      <c r="A29" s="14">
        <v>10</v>
      </c>
      <c r="B29" s="16" t="s">
        <v>29</v>
      </c>
      <c r="C29" t="s">
        <v>52</v>
      </c>
      <c r="D29" s="2">
        <v>2447.20309</v>
      </c>
      <c r="E29" t="s">
        <v>44</v>
      </c>
      <c r="F29" s="2">
        <f t="shared" si="1"/>
        <v>244.720309</v>
      </c>
      <c r="G29" t="s">
        <v>46</v>
      </c>
      <c r="H29" s="2"/>
      <c r="I29" s="1">
        <f>+(F29/$F$151)*100</f>
        <v>1.2600239968039397</v>
      </c>
      <c r="J29" s="2"/>
      <c r="K29" s="1">
        <f>+(F29/J34)*100</f>
        <v>0.0014428593931725365</v>
      </c>
      <c r="L29" s="1"/>
      <c r="M29" s="57">
        <f t="shared" si="2"/>
        <v>0</v>
      </c>
      <c r="N29" s="1">
        <f>K29/M34%</f>
        <v>0.6060847635647428</v>
      </c>
    </row>
    <row r="30" spans="1:14" ht="18">
      <c r="A30" s="14">
        <v>10</v>
      </c>
      <c r="B30" s="16"/>
      <c r="C30" t="s">
        <v>53</v>
      </c>
      <c r="D30" s="2">
        <v>2807.5890600000002</v>
      </c>
      <c r="E30" t="s">
        <v>44</v>
      </c>
      <c r="F30" s="2">
        <f t="shared" si="1"/>
        <v>280.758906</v>
      </c>
      <c r="G30" t="s">
        <v>46</v>
      </c>
      <c r="H30" s="2"/>
      <c r="I30" s="1">
        <f>+(F30/$F$152)*100</f>
        <v>1.055122025461742</v>
      </c>
      <c r="J30" s="2"/>
      <c r="K30" s="1">
        <f>+(F30/J34)*100</f>
        <v>0.0016553412603730624</v>
      </c>
      <c r="L30" s="1"/>
      <c r="M30" s="57">
        <f t="shared" si="2"/>
        <v>0</v>
      </c>
      <c r="N30" s="1">
        <f>K30/M34%</f>
        <v>0.6953394912626801</v>
      </c>
    </row>
    <row r="31" spans="1:14" ht="18">
      <c r="A31" s="14">
        <v>10</v>
      </c>
      <c r="B31" s="16"/>
      <c r="C31" t="s">
        <v>54</v>
      </c>
      <c r="D31" s="2">
        <v>2330.0587299999997</v>
      </c>
      <c r="E31" t="s">
        <v>44</v>
      </c>
      <c r="F31" s="2">
        <f t="shared" si="1"/>
        <v>233.00587299999998</v>
      </c>
      <c r="G31" t="s">
        <v>46</v>
      </c>
      <c r="H31" s="2"/>
      <c r="I31" s="1">
        <f>+(F31/$F$153)*100</f>
        <v>13.045732410973617</v>
      </c>
      <c r="J31" s="2"/>
      <c r="K31" s="1">
        <f>+(F31/J34)*100</f>
        <v>0.0013737916313370504</v>
      </c>
      <c r="M31" s="57">
        <f t="shared" si="2"/>
        <v>0</v>
      </c>
      <c r="N31" s="1">
        <f>K31/M34%</f>
        <v>0.5770722913168661</v>
      </c>
    </row>
    <row r="32" spans="1:14" ht="15.75">
      <c r="A32" s="14">
        <v>10</v>
      </c>
      <c r="C32" t="s">
        <v>55</v>
      </c>
      <c r="D32" s="2">
        <v>18615.34215999999</v>
      </c>
      <c r="E32" t="s">
        <v>44</v>
      </c>
      <c r="F32" s="2">
        <f t="shared" si="1"/>
        <v>1861.5342159999989</v>
      </c>
      <c r="G32" t="s">
        <v>46</v>
      </c>
      <c r="H32" s="2"/>
      <c r="I32" s="1">
        <f>+(F32/$F$154)*100</f>
        <v>6.636616444435088</v>
      </c>
      <c r="J32" s="2"/>
      <c r="K32" s="1">
        <f>+(F32/J34)*100</f>
        <v>0.010975517889149411</v>
      </c>
      <c r="M32" s="57">
        <f t="shared" si="2"/>
        <v>0</v>
      </c>
      <c r="N32" s="1">
        <f>K32/M34%</f>
        <v>4.610355102044425</v>
      </c>
    </row>
    <row r="33" spans="1:14" ht="18">
      <c r="A33" s="14">
        <v>10</v>
      </c>
      <c r="B33" s="16"/>
      <c r="C33" t="s">
        <v>56</v>
      </c>
      <c r="D33" s="2">
        <v>5241.1908</v>
      </c>
      <c r="E33" t="s">
        <v>44</v>
      </c>
      <c r="F33" s="2">
        <f t="shared" si="1"/>
        <v>524.11908</v>
      </c>
      <c r="G33" t="s">
        <v>46</v>
      </c>
      <c r="H33" s="2"/>
      <c r="I33" s="1">
        <f>+(F33/$F$155)*100</f>
        <v>2.105279406722347</v>
      </c>
      <c r="J33" s="2"/>
      <c r="K33" s="1">
        <f>+(F33/J34)*100</f>
        <v>0.00309018136177226</v>
      </c>
      <c r="M33" s="57">
        <f t="shared" si="2"/>
        <v>0</v>
      </c>
      <c r="N33" s="1">
        <f>K33/M34%</f>
        <v>1.2980556864267878</v>
      </c>
    </row>
    <row r="34" spans="1:13" ht="18">
      <c r="A34" s="14">
        <v>10</v>
      </c>
      <c r="B34" s="16"/>
      <c r="D34" s="2"/>
      <c r="F34" s="2">
        <f t="shared" si="1"/>
        <v>0</v>
      </c>
      <c r="H34" s="2">
        <f>+(F29+F30+F31-F32-F33)</f>
        <v>-1627.1682079999987</v>
      </c>
      <c r="J34" s="2">
        <v>16960787.04258998</v>
      </c>
      <c r="L34" s="1">
        <v>2.3806231073789537</v>
      </c>
      <c r="M34" s="57">
        <f t="shared" si="2"/>
        <v>0.23806231073789536</v>
      </c>
    </row>
    <row r="35" spans="1:14" ht="18">
      <c r="A35" s="66">
        <v>10</v>
      </c>
      <c r="B35" s="67" t="s">
        <v>26</v>
      </c>
      <c r="C35" s="28" t="s">
        <v>52</v>
      </c>
      <c r="D35" s="31">
        <v>17.51625</v>
      </c>
      <c r="E35" s="28" t="s">
        <v>44</v>
      </c>
      <c r="F35" s="31">
        <f t="shared" si="1"/>
        <v>1.751625</v>
      </c>
      <c r="G35" s="28" t="s">
        <v>46</v>
      </c>
      <c r="H35" s="68"/>
      <c r="I35" s="29">
        <f>+(F35/$F$151)*100</f>
        <v>0.009018824561069432</v>
      </c>
      <c r="J35" s="69"/>
      <c r="K35" s="29">
        <f>+(F35/J40)*100</f>
        <v>3.351054043401593E-05</v>
      </c>
      <c r="L35" s="70"/>
      <c r="M35" s="70">
        <f t="shared" si="2"/>
        <v>0</v>
      </c>
      <c r="N35" s="29">
        <f>K35/M40%</f>
        <v>0.030688030855137723</v>
      </c>
    </row>
    <row r="36" spans="1:14" ht="18">
      <c r="A36" s="66">
        <v>10</v>
      </c>
      <c r="B36" s="67"/>
      <c r="C36" s="28" t="s">
        <v>53</v>
      </c>
      <c r="D36" s="31">
        <v>0</v>
      </c>
      <c r="E36" s="28" t="s">
        <v>44</v>
      </c>
      <c r="F36" s="31">
        <f t="shared" si="1"/>
        <v>0</v>
      </c>
      <c r="G36" s="28" t="s">
        <v>46</v>
      </c>
      <c r="H36" s="68"/>
      <c r="I36" s="29">
        <f>+(F36/$F$152)*100</f>
        <v>0</v>
      </c>
      <c r="J36" s="69"/>
      <c r="K36" s="29">
        <f>+(F36/J40)*100</f>
        <v>0</v>
      </c>
      <c r="L36" s="70"/>
      <c r="M36" s="70">
        <f t="shared" si="2"/>
        <v>0</v>
      </c>
      <c r="N36" s="29">
        <f>K36/M40%</f>
        <v>0</v>
      </c>
    </row>
    <row r="37" spans="1:14" ht="18">
      <c r="A37" s="66">
        <v>10</v>
      </c>
      <c r="B37" s="67"/>
      <c r="C37" s="28" t="s">
        <v>54</v>
      </c>
      <c r="D37" s="31">
        <v>0</v>
      </c>
      <c r="E37" s="28" t="s">
        <v>44</v>
      </c>
      <c r="F37" s="31">
        <f t="shared" si="1"/>
        <v>0</v>
      </c>
      <c r="G37" s="28" t="s">
        <v>46</v>
      </c>
      <c r="H37" s="68"/>
      <c r="I37" s="29">
        <f>+(F37/$F$153)*100</f>
        <v>0</v>
      </c>
      <c r="J37" s="69"/>
      <c r="K37" s="29">
        <f>+(F37/J40)*100</f>
        <v>0</v>
      </c>
      <c r="L37" s="70"/>
      <c r="M37" s="70">
        <f t="shared" si="2"/>
        <v>0</v>
      </c>
      <c r="N37" s="29">
        <f>K37/M40%</f>
        <v>0</v>
      </c>
    </row>
    <row r="38" spans="1:14" ht="18">
      <c r="A38" s="66">
        <v>10</v>
      </c>
      <c r="B38" s="67"/>
      <c r="C38" s="28" t="s">
        <v>55</v>
      </c>
      <c r="D38" s="31">
        <v>6737.720790000003</v>
      </c>
      <c r="E38" s="28" t="s">
        <v>44</v>
      </c>
      <c r="F38" s="31">
        <f t="shared" si="1"/>
        <v>673.7720790000003</v>
      </c>
      <c r="G38" s="28" t="s">
        <v>46</v>
      </c>
      <c r="H38" s="68"/>
      <c r="I38" s="29">
        <f>+(F38/$F$154)*100</f>
        <v>2.402086849040556</v>
      </c>
      <c r="J38" s="69"/>
      <c r="K38" s="29">
        <f>+(F38/J40)*100</f>
        <v>0.0128900115587757</v>
      </c>
      <c r="L38" s="70"/>
      <c r="M38" s="70">
        <f t="shared" si="2"/>
        <v>0</v>
      </c>
      <c r="N38" s="29">
        <f>K38/M40%</f>
        <v>11.804317904621309</v>
      </c>
    </row>
    <row r="39" spans="1:14" ht="18">
      <c r="A39" s="66">
        <v>10</v>
      </c>
      <c r="B39" s="67"/>
      <c r="C39" s="28" t="s">
        <v>56</v>
      </c>
      <c r="D39" s="31">
        <v>2548.89409</v>
      </c>
      <c r="E39" s="28" t="s">
        <v>44</v>
      </c>
      <c r="F39" s="31">
        <f t="shared" si="1"/>
        <v>254.88940899999997</v>
      </c>
      <c r="G39" s="28" t="s">
        <v>46</v>
      </c>
      <c r="H39" s="68"/>
      <c r="I39" s="29">
        <f>+(F39/$F$155)*100</f>
        <v>1.0238387500781876</v>
      </c>
      <c r="J39" s="69"/>
      <c r="K39" s="29">
        <f>+(F39/J40)*100</f>
        <v>0.004876318759150459</v>
      </c>
      <c r="L39" s="70"/>
      <c r="M39" s="70">
        <f t="shared" si="2"/>
        <v>0</v>
      </c>
      <c r="N39" s="29">
        <f>K39/M40%</f>
        <v>4.465598543089883</v>
      </c>
    </row>
    <row r="40" spans="1:14" ht="18">
      <c r="A40" s="66">
        <v>10</v>
      </c>
      <c r="B40" s="67"/>
      <c r="C40" s="28"/>
      <c r="D40" s="31"/>
      <c r="E40" s="28"/>
      <c r="F40" s="31">
        <f t="shared" si="1"/>
        <v>0</v>
      </c>
      <c r="G40" s="28"/>
      <c r="H40" s="31">
        <f>+(F35+F36+F37-F38-F39)</f>
        <v>-926.9098630000003</v>
      </c>
      <c r="I40" s="28"/>
      <c r="J40" s="31">
        <v>5227086.6936599985</v>
      </c>
      <c r="K40" s="28"/>
      <c r="L40" s="29">
        <v>1.0919742811847983</v>
      </c>
      <c r="M40" s="55">
        <f t="shared" si="2"/>
        <v>0.10919742811847984</v>
      </c>
      <c r="N40" s="28"/>
    </row>
    <row r="41" spans="1:14" ht="18">
      <c r="A41" s="14">
        <v>6</v>
      </c>
      <c r="B41" s="16" t="s">
        <v>24</v>
      </c>
      <c r="C41" t="s">
        <v>52</v>
      </c>
      <c r="D41" s="2">
        <v>478.4147500000003</v>
      </c>
      <c r="E41" t="s">
        <v>44</v>
      </c>
      <c r="F41" s="2">
        <f t="shared" si="1"/>
        <v>79.73579166666671</v>
      </c>
      <c r="G41" t="s">
        <v>46</v>
      </c>
      <c r="H41" s="2"/>
      <c r="I41" s="1">
        <f>+(F41/$F$151)*100</f>
        <v>0.4105462734772849</v>
      </c>
      <c r="J41" s="2"/>
      <c r="K41" s="1">
        <f>+(F41/J46)*100</f>
        <v>0.0016528429616927223</v>
      </c>
      <c r="L41" s="1"/>
      <c r="M41" s="57">
        <f t="shared" si="2"/>
        <v>0</v>
      </c>
      <c r="N41" s="1">
        <f>K41/M46%</f>
        <v>0.38970364141765457</v>
      </c>
    </row>
    <row r="42" spans="1:14" ht="18">
      <c r="A42" s="14">
        <v>6</v>
      </c>
      <c r="B42" s="16"/>
      <c r="C42" t="s">
        <v>53</v>
      </c>
      <c r="D42" s="2">
        <v>165.65402000000003</v>
      </c>
      <c r="E42" t="s">
        <v>44</v>
      </c>
      <c r="F42" s="2">
        <f t="shared" si="1"/>
        <v>27.609003333333337</v>
      </c>
      <c r="G42" t="s">
        <v>46</v>
      </c>
      <c r="H42" s="2"/>
      <c r="I42" s="1">
        <f>+(F42/$F$152)*100</f>
        <v>0.1037575902153097</v>
      </c>
      <c r="J42" s="2"/>
      <c r="K42" s="1">
        <f>+(F42/J46)*100</f>
        <v>0.0005723069387662176</v>
      </c>
      <c r="L42" s="1"/>
      <c r="M42" s="57">
        <f t="shared" si="2"/>
        <v>0</v>
      </c>
      <c r="N42" s="1">
        <f>K42/M46%</f>
        <v>0.13493725853869043</v>
      </c>
    </row>
    <row r="43" spans="1:14" ht="18">
      <c r="A43" s="14">
        <v>6</v>
      </c>
      <c r="B43" s="16"/>
      <c r="C43" t="s">
        <v>54</v>
      </c>
      <c r="D43" s="2">
        <v>0.37904</v>
      </c>
      <c r="E43" t="s">
        <v>44</v>
      </c>
      <c r="F43" s="2">
        <f aca="true" t="shared" si="3" ref="F43:F86">D43/A43</f>
        <v>0.06317333333333333</v>
      </c>
      <c r="G43" t="s">
        <v>46</v>
      </c>
      <c r="H43" s="2"/>
      <c r="I43" s="1">
        <f>+(F43/$F$153)*100</f>
        <v>0.0035370027011117724</v>
      </c>
      <c r="J43" s="2"/>
      <c r="K43" s="1">
        <f>+(F43/J46)*100</f>
        <v>1.3095198176895864E-06</v>
      </c>
      <c r="M43" s="57">
        <f t="shared" si="2"/>
        <v>0</v>
      </c>
      <c r="N43" s="1">
        <f>K43/M46%</f>
        <v>0.0003087556732791949</v>
      </c>
    </row>
    <row r="44" spans="1:14" ht="15.75">
      <c r="A44" s="14">
        <v>6</v>
      </c>
      <c r="C44" t="s">
        <v>55</v>
      </c>
      <c r="D44" s="2">
        <v>560.45572</v>
      </c>
      <c r="E44" t="s">
        <v>44</v>
      </c>
      <c r="F44" s="2">
        <f t="shared" si="3"/>
        <v>93.40928666666667</v>
      </c>
      <c r="G44" t="s">
        <v>46</v>
      </c>
      <c r="H44" s="2"/>
      <c r="I44" s="1">
        <f>+(F44/$F$154)*100</f>
        <v>0.3330164993083058</v>
      </c>
      <c r="J44" s="2"/>
      <c r="K44" s="1">
        <f>+(F44/J46)*100</f>
        <v>0.0019362807943158664</v>
      </c>
      <c r="M44" s="57">
        <f t="shared" si="2"/>
        <v>0</v>
      </c>
      <c r="N44" s="1">
        <f>K44/M46%</f>
        <v>0.45653198388501465</v>
      </c>
    </row>
    <row r="45" spans="1:14" ht="18">
      <c r="A45" s="14">
        <v>6</v>
      </c>
      <c r="B45" s="16"/>
      <c r="C45" t="s">
        <v>56</v>
      </c>
      <c r="D45" s="2">
        <v>1178.8465199999987</v>
      </c>
      <c r="E45" t="s">
        <v>44</v>
      </c>
      <c r="F45" s="2">
        <f t="shared" si="3"/>
        <v>196.47441999999978</v>
      </c>
      <c r="G45" t="s">
        <v>46</v>
      </c>
      <c r="H45" s="2"/>
      <c r="I45" s="1">
        <f>+(F45/$F$155)*100</f>
        <v>0.7891976578561435</v>
      </c>
      <c r="J45" s="2"/>
      <c r="K45" s="1">
        <f>+(F45/J46)*100</f>
        <v>0.0040727176022435675</v>
      </c>
      <c r="M45" s="57">
        <f t="shared" si="2"/>
        <v>0</v>
      </c>
      <c r="N45" s="1">
        <f>K45/M46%</f>
        <v>0.9602563079765606</v>
      </c>
    </row>
    <row r="46" spans="1:13" ht="18">
      <c r="A46" s="14">
        <v>6</v>
      </c>
      <c r="B46" s="16"/>
      <c r="D46" s="2"/>
      <c r="F46" s="2">
        <f t="shared" si="3"/>
        <v>0</v>
      </c>
      <c r="H46" s="2">
        <f>+(F41+F42+F43-F44-F45)</f>
        <v>-182.47573833333308</v>
      </c>
      <c r="J46" s="2">
        <v>4824160.1600800045</v>
      </c>
      <c r="L46" s="1">
        <v>2.544769079929635</v>
      </c>
      <c r="M46" s="57">
        <f t="shared" si="2"/>
        <v>0.4241281799882725</v>
      </c>
    </row>
    <row r="47" spans="1:14" ht="18">
      <c r="A47" s="66">
        <v>14</v>
      </c>
      <c r="B47" s="67" t="s">
        <v>21</v>
      </c>
      <c r="C47" s="28" t="s">
        <v>52</v>
      </c>
      <c r="D47" s="31">
        <v>118663.96725000002</v>
      </c>
      <c r="E47" s="28" t="s">
        <v>44</v>
      </c>
      <c r="F47" s="31">
        <f t="shared" si="3"/>
        <v>8475.997660714287</v>
      </c>
      <c r="G47" s="28" t="s">
        <v>46</v>
      </c>
      <c r="H47" s="68"/>
      <c r="I47" s="29">
        <f>+(F47/$F$151)*100</f>
        <v>43.641496257484945</v>
      </c>
      <c r="J47" s="69"/>
      <c r="K47" s="29">
        <f>+(F47/J52)*100</f>
        <v>0.016772583281226872</v>
      </c>
      <c r="L47" s="70"/>
      <c r="M47" s="70">
        <f t="shared" si="2"/>
        <v>0</v>
      </c>
      <c r="N47" s="29">
        <f>K47/M52%</f>
        <v>4.99410409944694</v>
      </c>
    </row>
    <row r="48" spans="1:14" ht="18">
      <c r="A48" s="66">
        <v>14</v>
      </c>
      <c r="B48" s="67"/>
      <c r="C48" s="28" t="s">
        <v>53</v>
      </c>
      <c r="D48" s="31">
        <v>188149.35717000006</v>
      </c>
      <c r="E48" s="28" t="s">
        <v>44</v>
      </c>
      <c r="F48" s="31">
        <f t="shared" si="3"/>
        <v>13439.239797857148</v>
      </c>
      <c r="G48" s="28" t="s">
        <v>46</v>
      </c>
      <c r="H48" s="68"/>
      <c r="I48" s="29">
        <f>+(F48/$F$152)*100</f>
        <v>50.50610190146946</v>
      </c>
      <c r="J48" s="69"/>
      <c r="K48" s="29">
        <f>+(F48/J52)*100</f>
        <v>0.026594010259193706</v>
      </c>
      <c r="L48" s="70"/>
      <c r="M48" s="70">
        <f aca="true" t="shared" si="4" ref="M48:M91">L48/A43</f>
        <v>0</v>
      </c>
      <c r="N48" s="29">
        <f>K48/M52%</f>
        <v>7.918473465254918</v>
      </c>
    </row>
    <row r="49" spans="1:14" ht="18">
      <c r="A49" s="66">
        <v>14</v>
      </c>
      <c r="B49" s="67"/>
      <c r="C49" s="28" t="s">
        <v>54</v>
      </c>
      <c r="D49" s="31">
        <v>751.31887</v>
      </c>
      <c r="E49" s="28" t="s">
        <v>44</v>
      </c>
      <c r="F49" s="31">
        <f t="shared" si="3"/>
        <v>53.665633571428565</v>
      </c>
      <c r="G49" s="28" t="s">
        <v>46</v>
      </c>
      <c r="H49" s="68"/>
      <c r="I49" s="29">
        <f>+(F49/$F$153)*100</f>
        <v>3.004677462521382</v>
      </c>
      <c r="J49" s="69"/>
      <c r="K49" s="29">
        <f>+(F49/J52)*100</f>
        <v>0.00010619532289261347</v>
      </c>
      <c r="L49" s="70"/>
      <c r="M49" s="70">
        <f t="shared" si="4"/>
        <v>0</v>
      </c>
      <c r="N49" s="29">
        <f>K49/M52%</f>
        <v>0.03162008430709062</v>
      </c>
    </row>
    <row r="50" spans="1:14" ht="18">
      <c r="A50" s="66">
        <v>14</v>
      </c>
      <c r="B50" s="67"/>
      <c r="C50" s="28" t="s">
        <v>55</v>
      </c>
      <c r="D50" s="31">
        <v>40670.76288</v>
      </c>
      <c r="E50" s="28" t="s">
        <v>44</v>
      </c>
      <c r="F50" s="31">
        <f t="shared" si="3"/>
        <v>2905.0544914285715</v>
      </c>
      <c r="G50" s="28" t="s">
        <v>46</v>
      </c>
      <c r="H50" s="68"/>
      <c r="I50" s="29">
        <f>+(F50/$F$154)*100</f>
        <v>10.356904667174208</v>
      </c>
      <c r="J50" s="69"/>
      <c r="K50" s="29">
        <f>+(F50/J52)*100</f>
        <v>0.005748617489576056</v>
      </c>
      <c r="L50" s="70"/>
      <c r="M50" s="70">
        <f t="shared" si="4"/>
        <v>0</v>
      </c>
      <c r="N50" s="29">
        <f>K50/M52%</f>
        <v>1.7116739675383</v>
      </c>
    </row>
    <row r="51" spans="1:14" ht="18">
      <c r="A51" s="66">
        <v>14</v>
      </c>
      <c r="B51" s="67"/>
      <c r="C51" s="28" t="s">
        <v>56</v>
      </c>
      <c r="D51" s="31">
        <v>85539.21692999994</v>
      </c>
      <c r="E51" s="28" t="s">
        <v>44</v>
      </c>
      <c r="F51" s="31">
        <f t="shared" si="3"/>
        <v>6109.944066428567</v>
      </c>
      <c r="G51" s="28" t="s">
        <v>46</v>
      </c>
      <c r="H51" s="68"/>
      <c r="I51" s="29">
        <f>+(F51/$F$155)*100</f>
        <v>24.542398684049925</v>
      </c>
      <c r="J51" s="69"/>
      <c r="K51" s="29">
        <f>+(F51/J52)*100</f>
        <v>0.012090558515936985</v>
      </c>
      <c r="L51" s="70"/>
      <c r="M51" s="70">
        <f t="shared" si="4"/>
        <v>0</v>
      </c>
      <c r="N51" s="29">
        <f>K51/M52%</f>
        <v>3.6000124033742313</v>
      </c>
    </row>
    <row r="52" spans="1:14" ht="18">
      <c r="A52" s="66">
        <v>14</v>
      </c>
      <c r="B52" s="67"/>
      <c r="C52" s="28"/>
      <c r="D52" s="31"/>
      <c r="E52" s="28"/>
      <c r="F52" s="31">
        <f t="shared" si="3"/>
        <v>0</v>
      </c>
      <c r="G52" s="28"/>
      <c r="H52" s="31">
        <f>+(F47+F48+F49-F50-F51)</f>
        <v>12953.904534285726</v>
      </c>
      <c r="I52" s="28"/>
      <c r="J52" s="31">
        <v>50534837.231669955</v>
      </c>
      <c r="K52" s="28"/>
      <c r="L52" s="29">
        <v>4.701867667579864</v>
      </c>
      <c r="M52" s="55">
        <f t="shared" si="4"/>
        <v>0.3358476905414189</v>
      </c>
      <c r="N52" s="28"/>
    </row>
    <row r="53" spans="1:14" ht="18">
      <c r="A53" s="14">
        <v>10</v>
      </c>
      <c r="B53" s="16" t="s">
        <v>23</v>
      </c>
      <c r="C53" t="s">
        <v>52</v>
      </c>
      <c r="D53" s="2">
        <v>18907</v>
      </c>
      <c r="E53" t="s">
        <v>44</v>
      </c>
      <c r="F53" s="2">
        <f t="shared" si="3"/>
        <v>1890.7</v>
      </c>
      <c r="G53" t="s">
        <v>46</v>
      </c>
      <c r="H53" s="2"/>
      <c r="I53" s="1">
        <f>+(F53/$F$151)*100</f>
        <v>9.734898507165619</v>
      </c>
      <c r="J53" s="2"/>
      <c r="K53" s="1">
        <f>+(F53/J58)*100</f>
        <v>0.0033715135652911603</v>
      </c>
      <c r="L53" s="1"/>
      <c r="M53" s="57">
        <f t="shared" si="4"/>
        <v>0</v>
      </c>
      <c r="N53" s="1">
        <f>K53/M58%</f>
        <v>1.6867620360333837</v>
      </c>
    </row>
    <row r="54" spans="1:14" ht="18">
      <c r="A54" s="14">
        <v>10</v>
      </c>
      <c r="B54" s="16"/>
      <c r="C54" t="s">
        <v>53</v>
      </c>
      <c r="D54" s="2">
        <v>12159</v>
      </c>
      <c r="E54" t="s">
        <v>44</v>
      </c>
      <c r="F54" s="2">
        <f t="shared" si="3"/>
        <v>1215.9</v>
      </c>
      <c r="G54" t="s">
        <v>46</v>
      </c>
      <c r="H54" s="2"/>
      <c r="I54" s="1">
        <f>+(F54/$F$152)*100</f>
        <v>4.569482368473583</v>
      </c>
      <c r="J54" s="2"/>
      <c r="K54" s="1">
        <f>+(F54/J58)*100</f>
        <v>0.002168204021810717</v>
      </c>
      <c r="L54" s="1"/>
      <c r="M54" s="57">
        <f t="shared" si="4"/>
        <v>0</v>
      </c>
      <c r="N54" s="1">
        <f>K54/M58%</f>
        <v>1.08474848448352</v>
      </c>
    </row>
    <row r="55" spans="1:14" ht="18">
      <c r="A55" s="14">
        <v>10</v>
      </c>
      <c r="B55" s="16"/>
      <c r="C55" t="s">
        <v>54</v>
      </c>
      <c r="D55" s="2">
        <v>429</v>
      </c>
      <c r="E55" t="s">
        <v>44</v>
      </c>
      <c r="F55" s="2">
        <f t="shared" si="3"/>
        <v>42.9</v>
      </c>
      <c r="G55" t="s">
        <v>46</v>
      </c>
      <c r="H55" s="2"/>
      <c r="I55" s="1">
        <f>+(F55/$F$153)*100</f>
        <v>2.4019219482539316</v>
      </c>
      <c r="J55" s="2"/>
      <c r="K55" s="1">
        <f>+(F55/J58)*100</f>
        <v>7.64996731110122E-05</v>
      </c>
      <c r="M55" s="57">
        <f t="shared" si="4"/>
        <v>0</v>
      </c>
      <c r="N55" s="1">
        <f>K55/M58%</f>
        <v>0.038272645763913975</v>
      </c>
    </row>
    <row r="56" spans="1:14" ht="15.75">
      <c r="A56" s="14">
        <v>10</v>
      </c>
      <c r="C56" t="s">
        <v>55</v>
      </c>
      <c r="D56" s="2">
        <v>12481</v>
      </c>
      <c r="E56" t="s">
        <v>44</v>
      </c>
      <c r="F56" s="2">
        <f t="shared" si="3"/>
        <v>1248.1</v>
      </c>
      <c r="G56" t="s">
        <v>46</v>
      </c>
      <c r="H56" s="2"/>
      <c r="I56" s="1">
        <f>+(F56/$F$154)*100</f>
        <v>4.449642081840432</v>
      </c>
      <c r="J56" s="2"/>
      <c r="K56" s="1">
        <f>+(F56/J58)*100</f>
        <v>0.002225623356873061</v>
      </c>
      <c r="M56" s="57">
        <f t="shared" si="4"/>
        <v>0</v>
      </c>
      <c r="N56" s="1">
        <f>K56/M58%</f>
        <v>1.1134752722130776</v>
      </c>
    </row>
    <row r="57" spans="1:14" ht="18">
      <c r="A57" s="14">
        <v>10</v>
      </c>
      <c r="B57" s="16"/>
      <c r="C57" t="s">
        <v>56</v>
      </c>
      <c r="D57" s="2">
        <v>6138</v>
      </c>
      <c r="E57" t="s">
        <v>44</v>
      </c>
      <c r="F57" s="2">
        <f t="shared" si="3"/>
        <v>613.8</v>
      </c>
      <c r="G57" t="s">
        <v>46</v>
      </c>
      <c r="H57" s="2"/>
      <c r="I57" s="1">
        <f>+(F57/$F$155)*100</f>
        <v>2.465509364486743</v>
      </c>
      <c r="J57" s="2"/>
      <c r="K57" s="1">
        <f>+(F57/J58)*100</f>
        <v>0.0010945337845114052</v>
      </c>
      <c r="M57" s="57">
        <f t="shared" si="4"/>
        <v>0</v>
      </c>
      <c r="N57" s="1">
        <f>K57/M58%</f>
        <v>0.5475932393913845</v>
      </c>
    </row>
    <row r="58" spans="1:13" ht="18">
      <c r="A58" s="14">
        <v>10</v>
      </c>
      <c r="B58" s="16"/>
      <c r="D58" s="2"/>
      <c r="F58" s="2">
        <f t="shared" si="3"/>
        <v>0</v>
      </c>
      <c r="H58" s="2">
        <f>+(F53+F54+F55-F56-F57)</f>
        <v>1287.6000000000006</v>
      </c>
      <c r="J58" s="2">
        <v>56078671</v>
      </c>
      <c r="L58" s="1">
        <v>1.9988080673309823</v>
      </c>
      <c r="M58" s="57">
        <f>L58/A58</f>
        <v>0.19988080673309822</v>
      </c>
    </row>
    <row r="59" spans="1:14" ht="18">
      <c r="A59" s="66">
        <v>10</v>
      </c>
      <c r="B59" s="67" t="s">
        <v>112</v>
      </c>
      <c r="C59" s="28" t="s">
        <v>52</v>
      </c>
      <c r="D59" s="31">
        <v>1095</v>
      </c>
      <c r="E59" s="28" t="s">
        <v>44</v>
      </c>
      <c r="F59" s="31">
        <f aca="true" t="shared" si="5" ref="F59:F64">D59/A59</f>
        <v>109.5</v>
      </c>
      <c r="G59" s="28" t="s">
        <v>46</v>
      </c>
      <c r="H59" s="68"/>
      <c r="I59" s="29">
        <f>+(F59/$F$151)*100</f>
        <v>0.5637972108397077</v>
      </c>
      <c r="J59" s="69"/>
      <c r="K59" s="29">
        <f>+(F59/J64)*100</f>
        <v>0.0009130721919069284</v>
      </c>
      <c r="L59" s="70"/>
      <c r="M59" s="70">
        <f aca="true" t="shared" si="6" ref="M59:M64">L59/A54</f>
        <v>0</v>
      </c>
      <c r="N59" s="29">
        <f>K59/M64%</f>
        <v>0.4490226069555447</v>
      </c>
    </row>
    <row r="60" spans="1:14" ht="18">
      <c r="A60" s="66">
        <v>10</v>
      </c>
      <c r="B60" s="67"/>
      <c r="C60" s="28" t="s">
        <v>53</v>
      </c>
      <c r="D60" s="31">
        <v>9099</v>
      </c>
      <c r="E60" s="28" t="s">
        <v>44</v>
      </c>
      <c r="F60" s="31">
        <f t="shared" si="5"/>
        <v>909.9</v>
      </c>
      <c r="G60" s="28" t="s">
        <v>46</v>
      </c>
      <c r="H60" s="68"/>
      <c r="I60" s="29">
        <f>+(F60/$F$152)*100</f>
        <v>3.4195016095683135</v>
      </c>
      <c r="J60" s="69"/>
      <c r="K60" s="29">
        <f>+(F60/J64)*100</f>
        <v>0.007587254679599216</v>
      </c>
      <c r="L60" s="70"/>
      <c r="M60" s="70">
        <f t="shared" si="6"/>
        <v>0</v>
      </c>
      <c r="N60" s="29">
        <f>K60/M64%</f>
        <v>3.7311933339621017</v>
      </c>
    </row>
    <row r="61" spans="1:14" ht="18">
      <c r="A61" s="66">
        <v>10</v>
      </c>
      <c r="B61" s="67"/>
      <c r="C61" s="28" t="s">
        <v>54</v>
      </c>
      <c r="D61" s="31">
        <v>2015</v>
      </c>
      <c r="E61" s="28" t="s">
        <v>44</v>
      </c>
      <c r="F61" s="31">
        <f t="shared" si="5"/>
        <v>201.5</v>
      </c>
      <c r="G61" s="28" t="s">
        <v>46</v>
      </c>
      <c r="H61" s="68"/>
      <c r="I61" s="29">
        <f>+(F61/$F$153)*100</f>
        <v>11.281754605435134</v>
      </c>
      <c r="J61" s="69"/>
      <c r="K61" s="29">
        <f>+(F61/J64)*100</f>
        <v>0.001680219604285352</v>
      </c>
      <c r="L61" s="70"/>
      <c r="M61" s="70">
        <f t="shared" si="6"/>
        <v>0</v>
      </c>
      <c r="N61" s="29">
        <f>K61/M64%</f>
        <v>0.8262836100597465</v>
      </c>
    </row>
    <row r="62" spans="1:14" ht="18">
      <c r="A62" s="66">
        <v>10</v>
      </c>
      <c r="B62" s="67"/>
      <c r="C62" s="28" t="s">
        <v>55</v>
      </c>
      <c r="D62" s="31">
        <v>139</v>
      </c>
      <c r="E62" s="28" t="s">
        <v>44</v>
      </c>
      <c r="F62" s="31">
        <f t="shared" si="5"/>
        <v>13.9</v>
      </c>
      <c r="G62" s="28" t="s">
        <v>46</v>
      </c>
      <c r="H62" s="68"/>
      <c r="I62" s="29">
        <f>+(F62/$F$154)*100</f>
        <v>0.04955534407305665</v>
      </c>
      <c r="J62" s="69"/>
      <c r="K62" s="29">
        <f>+(F62/J64)*100</f>
        <v>0.0001159059677397836</v>
      </c>
      <c r="L62" s="70"/>
      <c r="M62" s="70">
        <f t="shared" si="6"/>
        <v>0</v>
      </c>
      <c r="N62" s="29">
        <f>K62/M64%</f>
        <v>0.05699921677335224</v>
      </c>
    </row>
    <row r="63" spans="1:14" ht="18">
      <c r="A63" s="66">
        <v>10</v>
      </c>
      <c r="B63" s="67"/>
      <c r="C63" s="28" t="s">
        <v>56</v>
      </c>
      <c r="D63" s="31">
        <v>500</v>
      </c>
      <c r="E63" s="28" t="s">
        <v>44</v>
      </c>
      <c r="F63" s="31">
        <f t="shared" si="5"/>
        <v>50</v>
      </c>
      <c r="G63" s="28" t="s">
        <v>46</v>
      </c>
      <c r="H63" s="68"/>
      <c r="I63" s="29">
        <f>+(F63/$F$155)*100</f>
        <v>0.20083979834528698</v>
      </c>
      <c r="J63" s="69"/>
      <c r="K63" s="29">
        <f>+(F63/J64)*100</f>
        <v>0.0004169279415100129</v>
      </c>
      <c r="L63" s="70"/>
      <c r="M63" s="70">
        <f t="shared" si="6"/>
        <v>0</v>
      </c>
      <c r="N63" s="29">
        <f>K63/M64%</f>
        <v>0.20503315386097928</v>
      </c>
    </row>
    <row r="64" spans="1:14" ht="18">
      <c r="A64" s="66">
        <v>10</v>
      </c>
      <c r="B64" s="67"/>
      <c r="C64" s="28"/>
      <c r="D64" s="31"/>
      <c r="E64" s="28"/>
      <c r="F64" s="31">
        <f t="shared" si="5"/>
        <v>0</v>
      </c>
      <c r="G64" s="28"/>
      <c r="H64" s="31">
        <f>+(F59+F60+F61-F62-F63)</f>
        <v>1157</v>
      </c>
      <c r="I64" s="28"/>
      <c r="J64" s="31">
        <v>11992480</v>
      </c>
      <c r="K64" s="28"/>
      <c r="L64" s="29">
        <v>2.0334659720091257</v>
      </c>
      <c r="M64" s="55">
        <f t="shared" si="6"/>
        <v>0.20334659720091258</v>
      </c>
      <c r="N64" s="28"/>
    </row>
    <row r="65" spans="1:14" ht="18">
      <c r="A65" s="14">
        <v>10</v>
      </c>
      <c r="B65" s="16" t="s">
        <v>126</v>
      </c>
      <c r="C65" t="s">
        <v>52</v>
      </c>
      <c r="D65" s="2">
        <v>6148</v>
      </c>
      <c r="E65" t="s">
        <v>44</v>
      </c>
      <c r="F65" s="2">
        <f t="shared" si="3"/>
        <v>614.8</v>
      </c>
      <c r="G65" t="s">
        <v>46</v>
      </c>
      <c r="H65" s="2"/>
      <c r="I65" s="1">
        <f>+(F65/$F$151)*100</f>
        <v>3.165502513463491</v>
      </c>
      <c r="J65" s="2"/>
      <c r="K65" s="1">
        <f>+(F65/J70)*100</f>
        <v>0.010869138611925433</v>
      </c>
      <c r="L65" s="1"/>
      <c r="M65" s="57"/>
      <c r="N65" s="1">
        <f>K65/M70%</f>
        <v>8.55254921054462</v>
      </c>
    </row>
    <row r="66" spans="1:14" ht="18">
      <c r="A66" s="14">
        <v>10</v>
      </c>
      <c r="B66" s="16"/>
      <c r="C66" t="s">
        <v>53</v>
      </c>
      <c r="D66" s="2">
        <v>571</v>
      </c>
      <c r="E66" t="s">
        <v>44</v>
      </c>
      <c r="F66" s="2">
        <f t="shared" si="3"/>
        <v>57.1</v>
      </c>
      <c r="G66" t="s">
        <v>46</v>
      </c>
      <c r="H66" s="2"/>
      <c r="I66" s="1">
        <f>+(F66/$F$152)*100</f>
        <v>0.2145879128545453</v>
      </c>
      <c r="J66" s="2"/>
      <c r="K66" s="1">
        <f>+(F66/J70)*100</f>
        <v>0.0010094792041980191</v>
      </c>
      <c r="L66" s="1"/>
      <c r="M66" s="57"/>
      <c r="N66" s="1">
        <f>K66/M70%</f>
        <v>0.7943242679279405</v>
      </c>
    </row>
    <row r="67" spans="1:14" ht="18">
      <c r="A67" s="14">
        <v>10</v>
      </c>
      <c r="B67" s="16"/>
      <c r="C67" t="s">
        <v>54</v>
      </c>
      <c r="D67" s="2">
        <v>3180</v>
      </c>
      <c r="E67" t="s">
        <v>44</v>
      </c>
      <c r="F67" s="2">
        <f t="shared" si="3"/>
        <v>318</v>
      </c>
      <c r="G67" t="s">
        <v>46</v>
      </c>
      <c r="H67" s="2"/>
      <c r="I67" s="1">
        <f>+(F67/$F$153)*100</f>
        <v>17.80445639964453</v>
      </c>
      <c r="J67" s="2"/>
      <c r="K67" s="1">
        <f>+(F67/J70)*100</f>
        <v>0.0056219682475476375</v>
      </c>
      <c r="M67" s="57"/>
      <c r="N67" s="1">
        <f>K67/M70%</f>
        <v>4.423732350281701</v>
      </c>
    </row>
    <row r="68" spans="1:14" ht="15.75">
      <c r="A68" s="14">
        <v>10</v>
      </c>
      <c r="C68" t="s">
        <v>55</v>
      </c>
      <c r="D68" s="2">
        <v>4298</v>
      </c>
      <c r="E68" t="s">
        <v>44</v>
      </c>
      <c r="F68" s="2">
        <f t="shared" si="3"/>
        <v>429.8</v>
      </c>
      <c r="G68" t="s">
        <v>46</v>
      </c>
      <c r="H68" s="2"/>
      <c r="I68" s="1">
        <f>+(F68/$F$154)*100</f>
        <v>1.5322940203309174</v>
      </c>
      <c r="J68" s="2"/>
      <c r="K68" s="1">
        <f>+(F68/J70)*100</f>
        <v>0.00759849670690558</v>
      </c>
      <c r="M68" s="57"/>
      <c r="N68" s="1">
        <f>K68/M70%</f>
        <v>5.978994226890172</v>
      </c>
    </row>
    <row r="69" spans="1:14" ht="18">
      <c r="A69" s="14">
        <v>10</v>
      </c>
      <c r="B69" s="16"/>
      <c r="C69" t="s">
        <v>56</v>
      </c>
      <c r="D69" s="2">
        <v>10629</v>
      </c>
      <c r="E69" t="s">
        <v>44</v>
      </c>
      <c r="F69" s="2">
        <f t="shared" si="3"/>
        <v>1062.9</v>
      </c>
      <c r="G69" t="s">
        <v>46</v>
      </c>
      <c r="H69" s="2"/>
      <c r="I69" s="1">
        <f>+(F69/$F$155)*100</f>
        <v>4.269452433224111</v>
      </c>
      <c r="J69" s="2"/>
      <c r="K69" s="1">
        <f>+(F69/J70)*100</f>
        <v>0.01879116368024649</v>
      </c>
      <c r="M69" s="57"/>
      <c r="N69" s="1">
        <f>K69/M70%</f>
        <v>14.786116714196288</v>
      </c>
    </row>
    <row r="70" spans="1:13" ht="18">
      <c r="A70" s="14">
        <v>10</v>
      </c>
      <c r="B70" s="16"/>
      <c r="D70" s="2"/>
      <c r="F70" s="2"/>
      <c r="H70" s="2">
        <f>+(F65+F66+F67-F68-F69)</f>
        <v>-502.8000000000002</v>
      </c>
      <c r="J70" s="2">
        <v>5656382</v>
      </c>
      <c r="L70" s="1">
        <v>1.2708653694181191</v>
      </c>
      <c r="M70" s="57">
        <f>L70/A65</f>
        <v>0.1270865369418119</v>
      </c>
    </row>
    <row r="71" spans="1:14" ht="18">
      <c r="A71" s="66">
        <v>9</v>
      </c>
      <c r="B71" s="67" t="s">
        <v>30</v>
      </c>
      <c r="C71" s="28" t="s">
        <v>52</v>
      </c>
      <c r="D71" s="31">
        <v>2492.895559999999</v>
      </c>
      <c r="E71" s="28" t="s">
        <v>44</v>
      </c>
      <c r="F71" s="31">
        <f t="shared" si="3"/>
        <v>276.9883955555554</v>
      </c>
      <c r="G71" s="28" t="s">
        <v>46</v>
      </c>
      <c r="H71" s="68"/>
      <c r="I71" s="29">
        <f>+(F71/$F$151)*100</f>
        <v>1.4261669849240897</v>
      </c>
      <c r="J71" s="69"/>
      <c r="K71" s="29">
        <f>+(F71/J76)*100</f>
        <v>0.002986207239472309</v>
      </c>
      <c r="L71" s="70"/>
      <c r="M71" s="70">
        <f>L71/A54</f>
        <v>0</v>
      </c>
      <c r="N71" s="29">
        <f>K71/M76%</f>
        <v>0.657817377634313</v>
      </c>
    </row>
    <row r="72" spans="1:14" ht="18">
      <c r="A72" s="66">
        <v>9</v>
      </c>
      <c r="B72" s="67"/>
      <c r="C72" s="28" t="s">
        <v>53</v>
      </c>
      <c r="D72" s="31">
        <v>2931.5489000000002</v>
      </c>
      <c r="E72" s="28" t="s">
        <v>44</v>
      </c>
      <c r="F72" s="31">
        <f t="shared" si="3"/>
        <v>325.7276555555556</v>
      </c>
      <c r="G72" s="28" t="s">
        <v>46</v>
      </c>
      <c r="H72" s="68"/>
      <c r="I72" s="29">
        <f>+(F72/$F$152)*100</f>
        <v>1.2241194004320648</v>
      </c>
      <c r="J72" s="69"/>
      <c r="K72" s="29">
        <f>+(F72/J76)*100</f>
        <v>0.00351166438278188</v>
      </c>
      <c r="L72" s="70"/>
      <c r="M72" s="70">
        <f>L72/A55</f>
        <v>0</v>
      </c>
      <c r="N72" s="29">
        <f>K72/M76%</f>
        <v>0.7735678304167528</v>
      </c>
    </row>
    <row r="73" spans="1:14" ht="18">
      <c r="A73" s="66">
        <v>9</v>
      </c>
      <c r="B73" s="67"/>
      <c r="C73" s="28" t="s">
        <v>54</v>
      </c>
      <c r="D73" s="31">
        <v>310.07023000000004</v>
      </c>
      <c r="E73" s="28" t="s">
        <v>44</v>
      </c>
      <c r="F73" s="31">
        <f t="shared" si="3"/>
        <v>34.452247777777785</v>
      </c>
      <c r="G73" s="28" t="s">
        <v>46</v>
      </c>
      <c r="H73" s="68"/>
      <c r="I73" s="29">
        <f>+(F73/$F$153)*100</f>
        <v>1.9289419604691656</v>
      </c>
      <c r="J73" s="69"/>
      <c r="K73" s="29">
        <f>+(F73/J76)*100</f>
        <v>0.00037142910454333053</v>
      </c>
      <c r="L73" s="70"/>
      <c r="M73" s="70">
        <f>L73/A56</f>
        <v>0</v>
      </c>
      <c r="N73" s="29">
        <f>K73/M76%</f>
        <v>0.08182034933748625</v>
      </c>
    </row>
    <row r="74" spans="1:14" ht="18">
      <c r="A74" s="66">
        <v>9</v>
      </c>
      <c r="B74" s="67"/>
      <c r="C74" s="28" t="s">
        <v>55</v>
      </c>
      <c r="D74" s="31">
        <v>35601.282059999976</v>
      </c>
      <c r="E74" s="28" t="s">
        <v>44</v>
      </c>
      <c r="F74" s="31">
        <f t="shared" si="3"/>
        <v>3955.698006666664</v>
      </c>
      <c r="G74" s="28" t="s">
        <v>46</v>
      </c>
      <c r="H74" s="68"/>
      <c r="I74" s="29">
        <f>+(F74/$F$154)*100</f>
        <v>14.10258818485402</v>
      </c>
      <c r="J74" s="69"/>
      <c r="K74" s="29">
        <f>+(F74/J76)*100</f>
        <v>0.04264631375975799</v>
      </c>
      <c r="L74" s="70"/>
      <c r="M74" s="70">
        <f>L74/A57</f>
        <v>0</v>
      </c>
      <c r="N74" s="29">
        <f>K74/M76%</f>
        <v>9.394353450221839</v>
      </c>
    </row>
    <row r="75" spans="1:14" ht="18">
      <c r="A75" s="66">
        <v>9</v>
      </c>
      <c r="B75" s="67"/>
      <c r="C75" s="28" t="s">
        <v>56</v>
      </c>
      <c r="D75" s="31">
        <v>6168.505760000002</v>
      </c>
      <c r="E75" s="28" t="s">
        <v>44</v>
      </c>
      <c r="F75" s="31">
        <f t="shared" si="3"/>
        <v>685.3895288888891</v>
      </c>
      <c r="G75" s="28" t="s">
        <v>46</v>
      </c>
      <c r="H75" s="68"/>
      <c r="I75" s="29">
        <f>+(F75/$F$155)*100</f>
        <v>2.753069895400315</v>
      </c>
      <c r="J75" s="69"/>
      <c r="K75" s="29">
        <f>+(F75/J76)*100</f>
        <v>0.007389172997379261</v>
      </c>
      <c r="L75" s="70"/>
      <c r="M75" s="70">
        <f>L75/A58</f>
        <v>0</v>
      </c>
      <c r="N75" s="29">
        <f>K75/M76%</f>
        <v>1.6277257451432736</v>
      </c>
    </row>
    <row r="76" spans="1:14" ht="18">
      <c r="A76" s="66">
        <v>9</v>
      </c>
      <c r="B76" s="67"/>
      <c r="C76" s="28"/>
      <c r="D76" s="31"/>
      <c r="E76" s="28"/>
      <c r="F76" s="31">
        <f t="shared" si="3"/>
        <v>0</v>
      </c>
      <c r="G76" s="28"/>
      <c r="H76" s="31">
        <f>+(F71+F72+F73-F74-F75)</f>
        <v>-4003.919236666664</v>
      </c>
      <c r="I76" s="28"/>
      <c r="J76" s="31">
        <v>9275591.857600007</v>
      </c>
      <c r="K76" s="28"/>
      <c r="L76" s="29">
        <v>4.0856119143436995</v>
      </c>
      <c r="M76" s="55">
        <f t="shared" si="4"/>
        <v>0.4539568793715222</v>
      </c>
      <c r="N76" s="28"/>
    </row>
    <row r="77" spans="1:14" ht="18">
      <c r="A77" s="14">
        <v>10</v>
      </c>
      <c r="B77" s="16" t="s">
        <v>39</v>
      </c>
      <c r="C77" t="s">
        <v>52</v>
      </c>
      <c r="D77" s="2">
        <v>571.7738599999999</v>
      </c>
      <c r="E77" t="s">
        <v>44</v>
      </c>
      <c r="F77" s="2">
        <f t="shared" si="3"/>
        <v>57.17738599999999</v>
      </c>
      <c r="G77" t="s">
        <v>46</v>
      </c>
      <c r="H77" s="2"/>
      <c r="I77" s="1">
        <f>+(F77/$F$151)*100</f>
        <v>0.29439681050141864</v>
      </c>
      <c r="J77" s="2"/>
      <c r="K77" s="1">
        <f>+(F77/J82)*100</f>
        <v>0.0007560575552297211</v>
      </c>
      <c r="L77" s="1"/>
      <c r="M77" s="57">
        <f t="shared" si="4"/>
        <v>0</v>
      </c>
      <c r="N77" s="1">
        <f>K77/M82%</f>
        <v>0.10200224275844481</v>
      </c>
    </row>
    <row r="78" spans="1:14" ht="18">
      <c r="A78" s="14">
        <v>10</v>
      </c>
      <c r="B78" s="16"/>
      <c r="C78" t="s">
        <v>53</v>
      </c>
      <c r="D78" s="2">
        <v>2044.88114</v>
      </c>
      <c r="E78" t="s">
        <v>44</v>
      </c>
      <c r="F78" s="2">
        <f t="shared" si="3"/>
        <v>204.488114</v>
      </c>
      <c r="G78" t="s">
        <v>46</v>
      </c>
      <c r="H78" s="2"/>
      <c r="I78" s="1">
        <f>+(F78/$F$152)*100</f>
        <v>0.7684882239373435</v>
      </c>
      <c r="J78" s="2"/>
      <c r="K78" s="1">
        <f>+(F78/J82)*100</f>
        <v>0.002703949836817943</v>
      </c>
      <c r="L78" s="1"/>
      <c r="M78" s="57">
        <f t="shared" si="4"/>
        <v>0</v>
      </c>
      <c r="N78" s="1">
        <f>K78/M82%</f>
        <v>0.364798877749405</v>
      </c>
    </row>
    <row r="79" spans="1:14" ht="18">
      <c r="A79" s="14">
        <v>10</v>
      </c>
      <c r="B79" s="16"/>
      <c r="C79" t="s">
        <v>54</v>
      </c>
      <c r="D79" s="2">
        <v>2240.563159999997</v>
      </c>
      <c r="E79" t="s">
        <v>44</v>
      </c>
      <c r="F79" s="2">
        <f t="shared" si="3"/>
        <v>224.0563159999997</v>
      </c>
      <c r="G79" t="s">
        <v>46</v>
      </c>
      <c r="H79" s="2"/>
      <c r="I79" s="1">
        <f>+(F79/$F$153)*100</f>
        <v>12.544656947443306</v>
      </c>
      <c r="J79" s="2"/>
      <c r="K79" s="1">
        <f>+(F79/J82)*100</f>
        <v>0.0029627005073078654</v>
      </c>
      <c r="M79" s="57">
        <f t="shared" si="4"/>
        <v>0</v>
      </c>
      <c r="N79" s="1">
        <f>K79/M82%</f>
        <v>0.39970779245128124</v>
      </c>
    </row>
    <row r="80" spans="1:14" ht="15.75">
      <c r="A80" s="14">
        <v>10</v>
      </c>
      <c r="C80" t="s">
        <v>55</v>
      </c>
      <c r="D80" s="2">
        <v>16160.504519999993</v>
      </c>
      <c r="E80" t="s">
        <v>44</v>
      </c>
      <c r="F80" s="2">
        <f t="shared" si="3"/>
        <v>1616.0504519999993</v>
      </c>
      <c r="G80" t="s">
        <v>46</v>
      </c>
      <c r="H80" s="2"/>
      <c r="I80" s="1">
        <f>+(F80/$F$154)*100</f>
        <v>5.761434258149547</v>
      </c>
      <c r="J80" s="2"/>
      <c r="K80" s="1">
        <f>+(F80/J82)*100</f>
        <v>0.021369062829612488</v>
      </c>
      <c r="M80" s="57">
        <f t="shared" si="4"/>
        <v>0</v>
      </c>
      <c r="N80" s="1">
        <f>K80/M82%</f>
        <v>2.882971434105057</v>
      </c>
    </row>
    <row r="81" spans="1:14" ht="18">
      <c r="A81" s="14">
        <v>10</v>
      </c>
      <c r="B81" s="16"/>
      <c r="C81" t="s">
        <v>56</v>
      </c>
      <c r="D81" s="2">
        <v>249.76992000000104</v>
      </c>
      <c r="E81" t="s">
        <v>44</v>
      </c>
      <c r="F81" s="2">
        <f t="shared" si="3"/>
        <v>24.976992000000102</v>
      </c>
      <c r="G81" t="s">
        <v>46</v>
      </c>
      <c r="H81" s="2"/>
      <c r="I81" s="1">
        <f>+(F81/$F$155)*100</f>
        <v>0.10032748073103735</v>
      </c>
      <c r="J81" s="2"/>
      <c r="K81" s="1">
        <f>+(F81/J82)*100</f>
        <v>0.00033027119337901146</v>
      </c>
      <c r="M81" s="57">
        <f t="shared" si="4"/>
        <v>0</v>
      </c>
      <c r="N81" s="1">
        <f>K81/M82%</f>
        <v>0.044557986637579844</v>
      </c>
    </row>
    <row r="82" spans="1:13" ht="18">
      <c r="A82" s="14">
        <v>10</v>
      </c>
      <c r="B82" s="16"/>
      <c r="D82" s="2"/>
      <c r="F82" s="2">
        <f t="shared" si="3"/>
        <v>0</v>
      </c>
      <c r="H82" s="2">
        <f>+(F77+F78+F79-F80-F81)</f>
        <v>-1155.3056279999996</v>
      </c>
      <c r="J82" s="2">
        <v>7562570.548300013</v>
      </c>
      <c r="L82" s="1">
        <v>7.412165995410201</v>
      </c>
      <c r="M82" s="57">
        <f t="shared" si="4"/>
        <v>0.7412165995410201</v>
      </c>
    </row>
    <row r="83" spans="1:14" ht="18">
      <c r="A83" s="66">
        <v>10</v>
      </c>
      <c r="B83" s="67" t="s">
        <v>40</v>
      </c>
      <c r="C83" s="28" t="s">
        <v>52</v>
      </c>
      <c r="D83" s="31">
        <v>2658.4761900000003</v>
      </c>
      <c r="E83" s="28" t="s">
        <v>44</v>
      </c>
      <c r="F83" s="31">
        <f t="shared" si="3"/>
        <v>265.847619</v>
      </c>
      <c r="G83" s="28" t="s">
        <v>46</v>
      </c>
      <c r="H83" s="68"/>
      <c r="I83" s="29">
        <f>+(F83/$F$151)*100</f>
        <v>1.3688049872198838</v>
      </c>
      <c r="J83" s="69"/>
      <c r="K83" s="29">
        <f>+(F83/J88)*100</f>
        <v>0.0008665662910184943</v>
      </c>
      <c r="L83" s="70"/>
      <c r="M83" s="70">
        <f t="shared" si="4"/>
        <v>0</v>
      </c>
      <c r="N83" s="29">
        <f>K83/M88%</f>
        <v>0.6737873619157535</v>
      </c>
    </row>
    <row r="84" spans="1:14" ht="18">
      <c r="A84" s="66">
        <v>10</v>
      </c>
      <c r="B84" s="67"/>
      <c r="C84" s="28" t="s">
        <v>53</v>
      </c>
      <c r="D84" s="31">
        <v>7150.74088</v>
      </c>
      <c r="E84" s="28" t="s">
        <v>44</v>
      </c>
      <c r="F84" s="31">
        <f t="shared" si="3"/>
        <v>715.0740880000001</v>
      </c>
      <c r="G84" s="28" t="s">
        <v>46</v>
      </c>
      <c r="H84" s="68"/>
      <c r="I84" s="29">
        <f>+(F84/$F$152)*100</f>
        <v>2.6873249751363826</v>
      </c>
      <c r="J84" s="69"/>
      <c r="K84" s="29">
        <f>+(F84/J88)*100</f>
        <v>0.002330880760085319</v>
      </c>
      <c r="L84" s="70"/>
      <c r="M84" s="70">
        <f t="shared" si="4"/>
        <v>0</v>
      </c>
      <c r="N84" s="29">
        <f>K84/M88%</f>
        <v>1.8123460542553638</v>
      </c>
    </row>
    <row r="85" spans="1:14" ht="18">
      <c r="A85" s="66">
        <v>10</v>
      </c>
      <c r="B85" s="67"/>
      <c r="C85" s="28" t="s">
        <v>54</v>
      </c>
      <c r="D85" s="31">
        <v>236.11883999999998</v>
      </c>
      <c r="E85" s="28" t="s">
        <v>44</v>
      </c>
      <c r="F85" s="31">
        <f t="shared" si="3"/>
        <v>23.611883999999996</v>
      </c>
      <c r="G85" s="28" t="s">
        <v>46</v>
      </c>
      <c r="H85" s="68"/>
      <c r="I85" s="29">
        <f>+(F85/$F$153)*100</f>
        <v>1.3220023873945415</v>
      </c>
      <c r="J85" s="69"/>
      <c r="K85" s="29">
        <f>+(F85/J88)*100</f>
        <v>7.696613127025569E-05</v>
      </c>
      <c r="L85" s="70"/>
      <c r="M85" s="70">
        <f t="shared" si="4"/>
        <v>0</v>
      </c>
      <c r="N85" s="29">
        <f>K85/M88%</f>
        <v>0.059844015493028674</v>
      </c>
    </row>
    <row r="86" spans="1:14" ht="18">
      <c r="A86" s="66">
        <v>10</v>
      </c>
      <c r="B86" s="67"/>
      <c r="C86" s="28" t="s">
        <v>55</v>
      </c>
      <c r="D86" s="31">
        <v>26983.465900000017</v>
      </c>
      <c r="E86" s="28" t="s">
        <v>44</v>
      </c>
      <c r="F86" s="31">
        <f t="shared" si="3"/>
        <v>2698.346590000002</v>
      </c>
      <c r="G86" s="28" t="s">
        <v>46</v>
      </c>
      <c r="H86" s="68"/>
      <c r="I86" s="29">
        <f>+(F86/$F$154)*100</f>
        <v>9.619963575238074</v>
      </c>
      <c r="J86" s="69"/>
      <c r="K86" s="29">
        <f>+(F86/J88)*100</f>
        <v>0.008795625874605644</v>
      </c>
      <c r="L86" s="70"/>
      <c r="M86" s="70">
        <f t="shared" si="4"/>
        <v>0</v>
      </c>
      <c r="N86" s="29">
        <f>K86/M88%</f>
        <v>6.838924633778535</v>
      </c>
    </row>
    <row r="87" spans="1:14" ht="18">
      <c r="A87" s="66">
        <v>10</v>
      </c>
      <c r="B87" s="67"/>
      <c r="C87" s="28" t="s">
        <v>56</v>
      </c>
      <c r="D87" s="31">
        <v>57352.432599999986</v>
      </c>
      <c r="E87" s="28" t="s">
        <v>44</v>
      </c>
      <c r="F87" s="31">
        <f aca="true" t="shared" si="7" ref="F87:F118">D87/A87</f>
        <v>5735.243259999998</v>
      </c>
      <c r="G87" s="28" t="s">
        <v>46</v>
      </c>
      <c r="H87" s="68"/>
      <c r="I87" s="29">
        <f>+(F87/$F$155)*100</f>
        <v>23.03730199599132</v>
      </c>
      <c r="J87" s="69"/>
      <c r="K87" s="29">
        <f>+(F87/J88)*100</f>
        <v>0.018694801550609395</v>
      </c>
      <c r="L87" s="70"/>
      <c r="M87" s="70">
        <f t="shared" si="4"/>
        <v>0</v>
      </c>
      <c r="N87" s="29">
        <f>K87/M88%</f>
        <v>14.535900079287543</v>
      </c>
    </row>
    <row r="88" spans="1:14" ht="18">
      <c r="A88" s="66">
        <v>10</v>
      </c>
      <c r="B88" s="67"/>
      <c r="C88" s="28"/>
      <c r="D88" s="31"/>
      <c r="E88" s="28"/>
      <c r="F88" s="31">
        <f t="shared" si="7"/>
        <v>0</v>
      </c>
      <c r="G88" s="28"/>
      <c r="H88" s="31">
        <f>+(F83+F84+F85-F86-F87)</f>
        <v>-7429.056259</v>
      </c>
      <c r="I88" s="28"/>
      <c r="J88" s="31">
        <v>30678278.36777998</v>
      </c>
      <c r="K88" s="28"/>
      <c r="L88" s="29">
        <v>1.2861124146861702</v>
      </c>
      <c r="M88" s="55">
        <f t="shared" si="4"/>
        <v>0.12861124146861702</v>
      </c>
      <c r="N88" s="28"/>
    </row>
    <row r="89" spans="1:14" ht="18">
      <c r="A89" s="14">
        <v>6</v>
      </c>
      <c r="B89" s="16" t="s">
        <v>38</v>
      </c>
      <c r="C89" t="s">
        <v>52</v>
      </c>
      <c r="D89" s="2">
        <v>381.7828800000009</v>
      </c>
      <c r="E89" t="s">
        <v>44</v>
      </c>
      <c r="F89" s="2">
        <f t="shared" si="7"/>
        <v>63.63048000000015</v>
      </c>
      <c r="G89" t="s">
        <v>46</v>
      </c>
      <c r="H89" s="2"/>
      <c r="I89" s="1">
        <f>+(F89/$F$151)*100</f>
        <v>0.32762271368394413</v>
      </c>
      <c r="J89" s="2"/>
      <c r="K89" s="1">
        <f>+(F89/J94)*100</f>
        <v>0.0009971938284080884</v>
      </c>
      <c r="L89" s="1"/>
      <c r="M89" s="57">
        <f t="shared" si="4"/>
        <v>0</v>
      </c>
      <c r="N89" s="1">
        <f>K89/M94%</f>
        <v>0.23746234709073277</v>
      </c>
    </row>
    <row r="90" spans="1:14" ht="18">
      <c r="A90" s="14">
        <v>6</v>
      </c>
      <c r="B90" s="16"/>
      <c r="C90" t="s">
        <v>53</v>
      </c>
      <c r="D90" s="2">
        <v>154.19400000000113</v>
      </c>
      <c r="E90" t="s">
        <v>44</v>
      </c>
      <c r="F90" s="2">
        <f t="shared" si="7"/>
        <v>25.699000000000186</v>
      </c>
      <c r="G90" t="s">
        <v>46</v>
      </c>
      <c r="H90" s="2"/>
      <c r="I90" s="1">
        <f>+(F90/$F$152)*100</f>
        <v>0.09657959321276705</v>
      </c>
      <c r="J90" s="2"/>
      <c r="K90" s="1">
        <f>+(F90/J94)*100</f>
        <v>0.0004027454169174834</v>
      </c>
      <c r="L90" s="1"/>
      <c r="M90" s="57">
        <f t="shared" si="4"/>
        <v>0</v>
      </c>
      <c r="N90" s="1">
        <f>K90/M94%</f>
        <v>0.09590600067585177</v>
      </c>
    </row>
    <row r="91" spans="1:14" ht="18">
      <c r="A91" s="14">
        <v>6</v>
      </c>
      <c r="B91" s="16"/>
      <c r="C91" t="s">
        <v>54</v>
      </c>
      <c r="D91" s="2">
        <v>64.00921</v>
      </c>
      <c r="E91" t="s">
        <v>44</v>
      </c>
      <c r="F91" s="2">
        <f t="shared" si="7"/>
        <v>10.668201666666667</v>
      </c>
      <c r="G91" t="s">
        <v>46</v>
      </c>
      <c r="H91" s="2"/>
      <c r="I91" s="1">
        <f>+(F91/$F$153)*100</f>
        <v>0.597300413323213</v>
      </c>
      <c r="J91" s="2"/>
      <c r="K91" s="1">
        <f>+(F91/J94)*100</f>
        <v>0.00016718819129154546</v>
      </c>
      <c r="M91" s="57">
        <f t="shared" si="4"/>
        <v>0</v>
      </c>
      <c r="N91" s="1">
        <f>K91/M94%</f>
        <v>0.039812621356996335</v>
      </c>
    </row>
    <row r="92" spans="1:14" ht="15.75">
      <c r="A92" s="14">
        <v>6</v>
      </c>
      <c r="C92" t="s">
        <v>55</v>
      </c>
      <c r="D92" s="2">
        <v>246.4530500000004</v>
      </c>
      <c r="E92" t="s">
        <v>44</v>
      </c>
      <c r="F92" s="2">
        <f t="shared" si="7"/>
        <v>41.075508333333396</v>
      </c>
      <c r="G92" t="s">
        <v>46</v>
      </c>
      <c r="H92" s="2"/>
      <c r="I92" s="1">
        <f>+(F92/$F$154)*100</f>
        <v>0.14643963657798867</v>
      </c>
      <c r="J92" s="2"/>
      <c r="K92" s="1">
        <f>+(F92/J94)*100</f>
        <v>0.0006437204844081793</v>
      </c>
      <c r="M92" s="57">
        <f aca="true" t="shared" si="8" ref="M92:M123">L92/A87</f>
        <v>0</v>
      </c>
      <c r="N92" s="1">
        <f>K92/M94%</f>
        <v>0.15328953383312963</v>
      </c>
    </row>
    <row r="93" spans="1:14" ht="18">
      <c r="A93" s="14">
        <v>6</v>
      </c>
      <c r="B93" s="16"/>
      <c r="C93" t="s">
        <v>56</v>
      </c>
      <c r="D93" s="2">
        <v>1205.3754199999964</v>
      </c>
      <c r="E93" t="s">
        <v>44</v>
      </c>
      <c r="F93" s="2">
        <f t="shared" si="7"/>
        <v>200.89590333333274</v>
      </c>
      <c r="G93" t="s">
        <v>46</v>
      </c>
      <c r="H93" s="2"/>
      <c r="I93" s="1">
        <f>+(F93/$F$155)*100</f>
        <v>0.8069578542772163</v>
      </c>
      <c r="J93" s="2"/>
      <c r="K93" s="1">
        <f>+(F93/J94)*100</f>
        <v>0.00314836780983684</v>
      </c>
      <c r="M93" s="57">
        <f t="shared" si="8"/>
        <v>0</v>
      </c>
      <c r="N93" s="1">
        <f>K93/M94%</f>
        <v>0.7497226600592365</v>
      </c>
    </row>
    <row r="94" spans="1:13" ht="18">
      <c r="A94" s="14">
        <v>6</v>
      </c>
      <c r="B94" s="16"/>
      <c r="D94" s="2"/>
      <c r="F94" s="2">
        <f t="shared" si="7"/>
        <v>0</v>
      </c>
      <c r="H94" s="2">
        <f>+(F89+F90+F91-F92-F93)</f>
        <v>-141.97372999999914</v>
      </c>
      <c r="J94" s="2">
        <v>6380954.051990002</v>
      </c>
      <c r="L94" s="1">
        <v>2.5196259717598104</v>
      </c>
      <c r="M94" s="57">
        <f t="shared" si="8"/>
        <v>0.4199376619599684</v>
      </c>
    </row>
    <row r="95" spans="1:14" ht="18">
      <c r="A95" s="66">
        <v>11</v>
      </c>
      <c r="B95" s="67" t="s">
        <v>41</v>
      </c>
      <c r="C95" s="28" t="s">
        <v>52</v>
      </c>
      <c r="D95" s="31">
        <v>38.56758</v>
      </c>
      <c r="E95" s="28" t="s">
        <v>44</v>
      </c>
      <c r="F95" s="31">
        <f t="shared" si="7"/>
        <v>3.5061436363636362</v>
      </c>
      <c r="G95" s="28" t="s">
        <v>46</v>
      </c>
      <c r="H95" s="68"/>
      <c r="I95" s="29">
        <f>+(F95/$F$151)*100</f>
        <v>0.018052547972467654</v>
      </c>
      <c r="J95" s="69"/>
      <c r="K95" s="29">
        <f>+(F95/J100)*100</f>
        <v>0.0014306088566573246</v>
      </c>
      <c r="L95" s="70"/>
      <c r="M95" s="70">
        <f t="shared" si="8"/>
        <v>0</v>
      </c>
      <c r="N95" s="29">
        <f>K95/M100%</f>
        <v>0.9558739913071599</v>
      </c>
    </row>
    <row r="96" spans="1:14" ht="18">
      <c r="A96" s="66">
        <v>11</v>
      </c>
      <c r="B96" s="67"/>
      <c r="C96" s="28" t="s">
        <v>53</v>
      </c>
      <c r="D96" s="31">
        <v>33.202169999999995</v>
      </c>
      <c r="E96" s="28" t="s">
        <v>44</v>
      </c>
      <c r="F96" s="31">
        <f t="shared" si="7"/>
        <v>3.0183790909090904</v>
      </c>
      <c r="G96" s="28" t="s">
        <v>46</v>
      </c>
      <c r="H96" s="68"/>
      <c r="I96" s="29">
        <f>+(F96/$F$152)*100</f>
        <v>0.01134339175695239</v>
      </c>
      <c r="J96" s="69"/>
      <c r="K96" s="29">
        <f>+(F96/J100)*100</f>
        <v>0.001231586696967819</v>
      </c>
      <c r="L96" s="70"/>
      <c r="M96" s="70">
        <f t="shared" si="8"/>
        <v>0</v>
      </c>
      <c r="N96" s="29">
        <f>K96/M100%</f>
        <v>0.8228955707866255</v>
      </c>
    </row>
    <row r="97" spans="1:14" ht="18">
      <c r="A97" s="66">
        <v>11</v>
      </c>
      <c r="B97" s="67"/>
      <c r="C97" s="28" t="s">
        <v>54</v>
      </c>
      <c r="D97" s="31">
        <v>0</v>
      </c>
      <c r="E97" s="28" t="s">
        <v>44</v>
      </c>
      <c r="F97" s="31">
        <f t="shared" si="7"/>
        <v>0</v>
      </c>
      <c r="G97" s="28" t="s">
        <v>46</v>
      </c>
      <c r="H97" s="68"/>
      <c r="I97" s="29">
        <f>+(F97/$F$153)*100</f>
        <v>0</v>
      </c>
      <c r="J97" s="69"/>
      <c r="K97" s="29">
        <f>+(F97/J100)*100</f>
        <v>0</v>
      </c>
      <c r="L97" s="70"/>
      <c r="M97" s="70">
        <f t="shared" si="8"/>
        <v>0</v>
      </c>
      <c r="N97" s="29">
        <f>K97/M100%</f>
        <v>0</v>
      </c>
    </row>
    <row r="98" spans="1:14" ht="18">
      <c r="A98" s="66">
        <v>11</v>
      </c>
      <c r="B98" s="67"/>
      <c r="C98" s="28" t="s">
        <v>55</v>
      </c>
      <c r="D98" s="31">
        <v>30.02196</v>
      </c>
      <c r="E98" s="28" t="s">
        <v>44</v>
      </c>
      <c r="F98" s="31">
        <f t="shared" si="7"/>
        <v>2.729269090909091</v>
      </c>
      <c r="G98" s="28" t="s">
        <v>46</v>
      </c>
      <c r="H98" s="68"/>
      <c r="I98" s="29">
        <f>+(F98/$F$154)*100</f>
        <v>0.009730206393378312</v>
      </c>
      <c r="J98" s="69"/>
      <c r="K98" s="29">
        <f>+(F98/J100)*100</f>
        <v>0.0011136213853763168</v>
      </c>
      <c r="L98" s="70"/>
      <c r="M98" s="70">
        <f t="shared" si="8"/>
        <v>0</v>
      </c>
      <c r="N98" s="29">
        <f>K98/M100%</f>
        <v>0.7440760019701496</v>
      </c>
    </row>
    <row r="99" spans="1:14" ht="18">
      <c r="A99" s="66">
        <v>11</v>
      </c>
      <c r="B99" s="67"/>
      <c r="C99" s="28" t="s">
        <v>56</v>
      </c>
      <c r="D99" s="31">
        <v>42.41936</v>
      </c>
      <c r="E99" s="28" t="s">
        <v>44</v>
      </c>
      <c r="F99" s="31">
        <f t="shared" si="7"/>
        <v>3.8563054545454545</v>
      </c>
      <c r="G99" s="28" t="s">
        <v>46</v>
      </c>
      <c r="H99" s="68"/>
      <c r="I99" s="29">
        <f>+(F99/$F$155)*100</f>
        <v>0.015489992196974786</v>
      </c>
      <c r="J99" s="69"/>
      <c r="K99" s="29">
        <f>+(F99/J100)*100</f>
        <v>0.0015734850905795865</v>
      </c>
      <c r="L99" s="70"/>
      <c r="M99" s="70">
        <f t="shared" si="8"/>
        <v>0</v>
      </c>
      <c r="N99" s="29">
        <f>K99/M100%</f>
        <v>1.0513380137383597</v>
      </c>
    </row>
    <row r="100" spans="1:14" ht="18">
      <c r="A100" s="66">
        <v>11</v>
      </c>
      <c r="B100" s="67"/>
      <c r="C100" s="28"/>
      <c r="D100" s="31"/>
      <c r="E100" s="28"/>
      <c r="F100" s="31">
        <f t="shared" si="7"/>
        <v>0</v>
      </c>
      <c r="G100" s="28"/>
      <c r="H100" s="31">
        <f>+(F95+F96+F97-F98-F99)</f>
        <v>-0.06105181818181871</v>
      </c>
      <c r="I100" s="28"/>
      <c r="J100" s="31">
        <v>245080.52079000004</v>
      </c>
      <c r="K100" s="28"/>
      <c r="L100" s="29">
        <v>1.6463150547396523</v>
      </c>
      <c r="M100" s="55">
        <f t="shared" si="8"/>
        <v>0.14966500497633203</v>
      </c>
      <c r="N100" s="28"/>
    </row>
    <row r="101" spans="1:14" ht="18">
      <c r="A101" s="14">
        <v>6</v>
      </c>
      <c r="B101" s="16" t="s">
        <v>37</v>
      </c>
      <c r="C101" t="s">
        <v>52</v>
      </c>
      <c r="D101" s="2">
        <v>0.01643</v>
      </c>
      <c r="E101" t="s">
        <v>44</v>
      </c>
      <c r="F101" s="2">
        <f t="shared" si="7"/>
        <v>0.0027383333333333335</v>
      </c>
      <c r="G101" t="s">
        <v>46</v>
      </c>
      <c r="H101" s="2"/>
      <c r="I101" s="1">
        <f>+(F101/$F$151)*100</f>
        <v>1.4099220965139113E-05</v>
      </c>
      <c r="J101" s="2"/>
      <c r="K101" s="1">
        <f>+(F101/J106)*100</f>
        <v>4.332673665684434E-08</v>
      </c>
      <c r="L101" s="1"/>
      <c r="M101" s="57">
        <f t="shared" si="8"/>
        <v>0</v>
      </c>
      <c r="N101" s="1">
        <f>K101/M106%</f>
        <v>6.4344226872950195E-06</v>
      </c>
    </row>
    <row r="102" spans="1:14" ht="18">
      <c r="A102" s="14">
        <v>6</v>
      </c>
      <c r="B102" s="16"/>
      <c r="C102" t="s">
        <v>53</v>
      </c>
      <c r="D102" s="2">
        <v>3.0000000000000004E-05</v>
      </c>
      <c r="E102" t="s">
        <v>44</v>
      </c>
      <c r="F102" s="2">
        <f t="shared" si="7"/>
        <v>5E-06</v>
      </c>
      <c r="G102" t="s">
        <v>46</v>
      </c>
      <c r="H102" s="2"/>
      <c r="I102" s="1">
        <f>+(F102/$F$152)*100</f>
        <v>1.8790535276229885E-08</v>
      </c>
      <c r="J102" s="2"/>
      <c r="K102" s="1">
        <f>+(F102/J106)*100</f>
        <v>7.911150941602741E-11</v>
      </c>
      <c r="L102" s="1"/>
      <c r="M102" s="57">
        <f t="shared" si="8"/>
        <v>0</v>
      </c>
      <c r="N102" s="1">
        <f>K102/M106%</f>
        <v>1.1748793707781533E-08</v>
      </c>
    </row>
    <row r="103" spans="1:14" ht="18">
      <c r="A103" s="14">
        <v>6</v>
      </c>
      <c r="B103" s="16"/>
      <c r="C103" t="s">
        <v>54</v>
      </c>
      <c r="D103" s="2">
        <v>1E-05</v>
      </c>
      <c r="E103" t="s">
        <v>44</v>
      </c>
      <c r="F103" s="2">
        <f t="shared" si="7"/>
        <v>1.6666666666666669E-06</v>
      </c>
      <c r="G103" t="s">
        <v>46</v>
      </c>
      <c r="H103" s="2"/>
      <c r="I103" s="1">
        <f>+(F103/$F$153)*100</f>
        <v>9.331476100442626E-08</v>
      </c>
      <c r="J103" s="2"/>
      <c r="K103" s="1">
        <f>+(F103/J106)*100</f>
        <v>2.6370503138675803E-11</v>
      </c>
      <c r="M103" s="57">
        <f t="shared" si="8"/>
        <v>0</v>
      </c>
      <c r="N103" s="1">
        <f>K103/M106%</f>
        <v>3.916264569260511E-09</v>
      </c>
    </row>
    <row r="104" spans="1:14" ht="15.75">
      <c r="A104" s="14">
        <v>6</v>
      </c>
      <c r="C104" t="s">
        <v>55</v>
      </c>
      <c r="D104" s="2">
        <v>37.233790000000006</v>
      </c>
      <c r="E104" t="s">
        <v>44</v>
      </c>
      <c r="F104" s="2">
        <f t="shared" si="7"/>
        <v>6.205631666666668</v>
      </c>
      <c r="G104" t="s">
        <v>46</v>
      </c>
      <c r="H104" s="2"/>
      <c r="I104" s="1">
        <f>+(F104/$F$154)*100</f>
        <v>0.02212390017498725</v>
      </c>
      <c r="J104" s="2"/>
      <c r="K104" s="1">
        <f>+(F104/J106)*100</f>
        <v>9.818737760597959E-05</v>
      </c>
      <c r="M104" s="57">
        <f t="shared" si="8"/>
        <v>0</v>
      </c>
      <c r="N104" s="1">
        <f>K104/M106%</f>
        <v>0.014581737255628635</v>
      </c>
    </row>
    <row r="105" spans="1:14" ht="18">
      <c r="A105" s="14">
        <v>6</v>
      </c>
      <c r="B105" s="16"/>
      <c r="C105" t="s">
        <v>56</v>
      </c>
      <c r="D105" s="2">
        <v>61.243770000000005</v>
      </c>
      <c r="E105" t="s">
        <v>44</v>
      </c>
      <c r="F105" s="2">
        <f t="shared" si="7"/>
        <v>10.207295</v>
      </c>
      <c r="G105" t="s">
        <v>46</v>
      </c>
      <c r="H105" s="2"/>
      <c r="I105" s="1">
        <f>+(F105/$F$155)*100</f>
        <v>0.041000621389017125</v>
      </c>
      <c r="J105" s="2"/>
      <c r="K105" s="1">
        <f>+(F105/J106)*100</f>
        <v>0.0001615029029009339</v>
      </c>
      <c r="M105" s="57">
        <f t="shared" si="8"/>
        <v>0</v>
      </c>
      <c r="N105" s="1">
        <f>K105/M106%</f>
        <v>0.023984680653893982</v>
      </c>
    </row>
    <row r="106" spans="1:13" ht="18">
      <c r="A106" s="14">
        <v>6</v>
      </c>
      <c r="B106" s="16"/>
      <c r="D106" s="2"/>
      <c r="F106" s="2">
        <f t="shared" si="7"/>
        <v>0</v>
      </c>
      <c r="H106" s="2">
        <f>+(F101+F102+F103-F104-F105)</f>
        <v>-16.410181666666666</v>
      </c>
      <c r="J106" s="2">
        <v>6320192.898489986</v>
      </c>
      <c r="L106" s="1">
        <v>4.040151425773854</v>
      </c>
      <c r="M106" s="57">
        <f t="shared" si="8"/>
        <v>0.673358570962309</v>
      </c>
    </row>
    <row r="107" spans="1:14" ht="18">
      <c r="A107" s="66">
        <v>14</v>
      </c>
      <c r="B107" s="67" t="s">
        <v>36</v>
      </c>
      <c r="C107" s="28" t="s">
        <v>52</v>
      </c>
      <c r="D107" s="31">
        <v>283.95641</v>
      </c>
      <c r="E107" s="28" t="s">
        <v>44</v>
      </c>
      <c r="F107" s="31">
        <f t="shared" si="7"/>
        <v>20.282600714285714</v>
      </c>
      <c r="G107" s="28" t="s">
        <v>46</v>
      </c>
      <c r="H107" s="68"/>
      <c r="I107" s="29">
        <f>+(F107/$F$151)*100</f>
        <v>0.10443172339077395</v>
      </c>
      <c r="J107" s="69"/>
      <c r="K107" s="29">
        <f>+(F107/J112)*100</f>
        <v>0.0005166677159389047</v>
      </c>
      <c r="L107" s="70"/>
      <c r="M107" s="70">
        <f t="shared" si="8"/>
        <v>0</v>
      </c>
      <c r="N107" s="29">
        <f>K107/M112%</f>
        <v>0.17073995052552093</v>
      </c>
    </row>
    <row r="108" spans="1:14" ht="18">
      <c r="A108" s="66">
        <v>14</v>
      </c>
      <c r="B108" s="67"/>
      <c r="C108" s="28" t="s">
        <v>53</v>
      </c>
      <c r="D108" s="31">
        <v>45.74553</v>
      </c>
      <c r="E108" s="28" t="s">
        <v>44</v>
      </c>
      <c r="F108" s="31">
        <f t="shared" si="7"/>
        <v>3.2675378571428575</v>
      </c>
      <c r="G108" s="28" t="s">
        <v>46</v>
      </c>
      <c r="H108" s="68"/>
      <c r="I108" s="29">
        <f>+(F108/$F$152)*100</f>
        <v>0.01227975707421189</v>
      </c>
      <c r="J108" s="69"/>
      <c r="K108" s="29">
        <f>+(F108/J112)*100</f>
        <v>8.323544624160675E-05</v>
      </c>
      <c r="L108" s="70"/>
      <c r="M108" s="70">
        <f t="shared" si="8"/>
        <v>0</v>
      </c>
      <c r="N108" s="29">
        <f>K108/M112%</f>
        <v>0.027506297635484737</v>
      </c>
    </row>
    <row r="109" spans="1:14" ht="18">
      <c r="A109" s="66">
        <v>14</v>
      </c>
      <c r="B109" s="67"/>
      <c r="C109" s="28" t="s">
        <v>54</v>
      </c>
      <c r="D109" s="31">
        <v>537.11136</v>
      </c>
      <c r="E109" s="28" t="s">
        <v>44</v>
      </c>
      <c r="F109" s="31">
        <f t="shared" si="7"/>
        <v>38.365097142857145</v>
      </c>
      <c r="G109" s="28" t="s">
        <v>46</v>
      </c>
      <c r="H109" s="68"/>
      <c r="I109" s="29">
        <f>+(F109/$F$153)*100</f>
        <v>2.148017922478387</v>
      </c>
      <c r="J109" s="69"/>
      <c r="K109" s="29">
        <f>+(F109/J112)*100</f>
        <v>0.000977291196124218</v>
      </c>
      <c r="L109" s="70"/>
      <c r="M109" s="70">
        <f t="shared" si="8"/>
        <v>0</v>
      </c>
      <c r="N109" s="29">
        <f>K109/M112%</f>
        <v>0.32295931278006823</v>
      </c>
    </row>
    <row r="110" spans="1:14" ht="18">
      <c r="A110" s="66">
        <v>14</v>
      </c>
      <c r="B110" s="67"/>
      <c r="C110" s="28" t="s">
        <v>55</v>
      </c>
      <c r="D110" s="31">
        <v>10055.59655</v>
      </c>
      <c r="E110" s="28" t="s">
        <v>44</v>
      </c>
      <c r="F110" s="31">
        <f t="shared" si="7"/>
        <v>718.2568964285714</v>
      </c>
      <c r="G110" s="28" t="s">
        <v>46</v>
      </c>
      <c r="H110" s="68"/>
      <c r="I110" s="29">
        <f>+(F110/$F$154)*100</f>
        <v>2.5606811248463077</v>
      </c>
      <c r="J110" s="69"/>
      <c r="K110" s="29">
        <f>+(F110/J112)*100</f>
        <v>0.01829647762447634</v>
      </c>
      <c r="L110" s="70"/>
      <c r="M110" s="70">
        <f t="shared" si="8"/>
        <v>0</v>
      </c>
      <c r="N110" s="29">
        <f>K110/M112%</f>
        <v>6.0463225938502285</v>
      </c>
    </row>
    <row r="111" spans="1:14" ht="18">
      <c r="A111" s="66">
        <v>14</v>
      </c>
      <c r="B111" s="67"/>
      <c r="C111" s="28" t="s">
        <v>56</v>
      </c>
      <c r="D111" s="31">
        <v>10793.7894</v>
      </c>
      <c r="E111" s="28" t="s">
        <v>44</v>
      </c>
      <c r="F111" s="31">
        <f t="shared" si="7"/>
        <v>770.9849571428571</v>
      </c>
      <c r="G111" s="28" t="s">
        <v>46</v>
      </c>
      <c r="H111" s="68"/>
      <c r="I111" s="29">
        <f>+(F111/$F$155)*100</f>
        <v>3.096889266396423</v>
      </c>
      <c r="J111" s="69"/>
      <c r="K111" s="29">
        <f>+(F111/J112)*100</f>
        <v>0.019639642984722764</v>
      </c>
      <c r="L111" s="70"/>
      <c r="M111" s="70">
        <f t="shared" si="8"/>
        <v>0</v>
      </c>
      <c r="N111" s="29">
        <f>K111/M112%</f>
        <v>6.490190054659772</v>
      </c>
    </row>
    <row r="112" spans="1:14" ht="18">
      <c r="A112" s="66">
        <v>14</v>
      </c>
      <c r="B112" s="67"/>
      <c r="C112" s="28"/>
      <c r="D112" s="31"/>
      <c r="E112" s="28"/>
      <c r="F112" s="31">
        <f t="shared" si="7"/>
        <v>0</v>
      </c>
      <c r="G112" s="28"/>
      <c r="H112" s="31">
        <f>+(F107+F108+F109-F110-F111)</f>
        <v>-1427.3266178571428</v>
      </c>
      <c r="I112" s="28"/>
      <c r="J112" s="31">
        <v>3925656.681959998</v>
      </c>
      <c r="K112" s="28"/>
      <c r="L112" s="29">
        <v>4.236470726904351</v>
      </c>
      <c r="M112" s="55">
        <f t="shared" si="8"/>
        <v>0.3026050519217393</v>
      </c>
      <c r="N112" s="28"/>
    </row>
    <row r="113" spans="1:14" ht="18">
      <c r="A113" s="14">
        <v>10</v>
      </c>
      <c r="B113" s="16" t="s">
        <v>35</v>
      </c>
      <c r="C113" t="s">
        <v>52</v>
      </c>
      <c r="D113" s="2">
        <v>799.05755</v>
      </c>
      <c r="E113" t="s">
        <v>44</v>
      </c>
      <c r="F113" s="2">
        <f t="shared" si="7"/>
        <v>79.905755</v>
      </c>
      <c r="G113" t="s">
        <v>46</v>
      </c>
      <c r="H113" s="2"/>
      <c r="I113" s="1">
        <f>+(F113/$F$151)*100</f>
        <v>0.41142138629261205</v>
      </c>
      <c r="J113" s="2"/>
      <c r="K113" s="1">
        <f>+(F113/J118)*100</f>
        <v>0.00025640229256938726</v>
      </c>
      <c r="L113" s="1"/>
      <c r="M113" s="57">
        <f t="shared" si="8"/>
        <v>0</v>
      </c>
      <c r="N113" s="1">
        <f>K113/M118%</f>
        <v>0.3154004214946065</v>
      </c>
    </row>
    <row r="114" spans="1:14" ht="18">
      <c r="A114" s="14">
        <v>10</v>
      </c>
      <c r="B114" s="16"/>
      <c r="C114" t="s">
        <v>53</v>
      </c>
      <c r="D114" s="2">
        <v>280.63084</v>
      </c>
      <c r="E114" t="s">
        <v>44</v>
      </c>
      <c r="F114" s="2">
        <f t="shared" si="7"/>
        <v>28.063083999999996</v>
      </c>
      <c r="G114" t="s">
        <v>46</v>
      </c>
      <c r="H114" s="2"/>
      <c r="I114" s="1">
        <f>+(F114/$F$152)*100</f>
        <v>0.10546407397236046</v>
      </c>
      <c r="J114" s="2"/>
      <c r="K114" s="1">
        <f>+(F114/J118)*100</f>
        <v>9.004907186181133E-05</v>
      </c>
      <c r="L114" s="1"/>
      <c r="M114" s="57">
        <f t="shared" si="8"/>
        <v>0</v>
      </c>
      <c r="N114" s="1">
        <f>K114/M118%</f>
        <v>0.11076934974256296</v>
      </c>
    </row>
    <row r="115" spans="1:14" ht="18">
      <c r="A115" s="14">
        <v>10</v>
      </c>
      <c r="B115" s="16"/>
      <c r="C115" t="s">
        <v>54</v>
      </c>
      <c r="D115" s="2">
        <v>2348.0152500000004</v>
      </c>
      <c r="E115" t="s">
        <v>44</v>
      </c>
      <c r="F115" s="2">
        <f t="shared" si="7"/>
        <v>234.80152500000003</v>
      </c>
      <c r="G115" t="s">
        <v>46</v>
      </c>
      <c r="H115" s="2"/>
      <c r="I115" s="1">
        <f>+(F115/$F$153)*100</f>
        <v>13.146268913309891</v>
      </c>
      <c r="J115" s="2"/>
      <c r="K115" s="1">
        <f>+(F115/J118)*100</f>
        <v>0.0007534332077681801</v>
      </c>
      <c r="M115" s="57">
        <f t="shared" si="8"/>
        <v>0</v>
      </c>
      <c r="N115" s="1">
        <f>K115/M118%</f>
        <v>0.9267980754649824</v>
      </c>
    </row>
    <row r="116" spans="1:14" ht="15.75">
      <c r="A116" s="14">
        <v>10</v>
      </c>
      <c r="C116" t="s">
        <v>55</v>
      </c>
      <c r="D116" s="2">
        <v>14339.837809999995</v>
      </c>
      <c r="E116" t="s">
        <v>44</v>
      </c>
      <c r="F116" s="2">
        <f t="shared" si="7"/>
        <v>1433.9837809999995</v>
      </c>
      <c r="G116" t="s">
        <v>46</v>
      </c>
      <c r="H116" s="2"/>
      <c r="I116" s="1">
        <f>+(F116/$F$154)*100</f>
        <v>5.112342421772496</v>
      </c>
      <c r="J116" s="2"/>
      <c r="K116" s="1">
        <f>+(F116/J118)*100</f>
        <v>0.004601379824966525</v>
      </c>
      <c r="M116" s="57">
        <f t="shared" si="8"/>
        <v>0</v>
      </c>
      <c r="N116" s="1">
        <f>K116/M118%</f>
        <v>5.660156630067877</v>
      </c>
    </row>
    <row r="117" spans="1:14" ht="18">
      <c r="A117" s="14">
        <v>10</v>
      </c>
      <c r="B117" s="16"/>
      <c r="C117" t="s">
        <v>56</v>
      </c>
      <c r="D117" s="2">
        <v>5340.137040000001</v>
      </c>
      <c r="E117" t="s">
        <v>44</v>
      </c>
      <c r="F117" s="2">
        <f t="shared" si="7"/>
        <v>534.0137040000002</v>
      </c>
      <c r="G117" t="s">
        <v>46</v>
      </c>
      <c r="H117" s="2"/>
      <c r="I117" s="1">
        <f>+(F117/$F$155)*100</f>
        <v>2.1450240924995962</v>
      </c>
      <c r="J117" s="2"/>
      <c r="K117" s="1">
        <f>+(F117/J118)*100</f>
        <v>0.001713547891125867</v>
      </c>
      <c r="M117" s="57">
        <f t="shared" si="8"/>
        <v>0</v>
      </c>
      <c r="N117" s="1">
        <f>K117/M118%</f>
        <v>2.1078350029418544</v>
      </c>
    </row>
    <row r="118" spans="1:13" ht="18">
      <c r="A118" s="14">
        <v>10</v>
      </c>
      <c r="B118" s="16"/>
      <c r="D118" s="2"/>
      <c r="F118" s="2">
        <f t="shared" si="7"/>
        <v>0</v>
      </c>
      <c r="H118" s="2">
        <f>+(F113+F114+F115-F116-F117)</f>
        <v>-1625.2271209999997</v>
      </c>
      <c r="J118" s="2">
        <v>31164212.378629964</v>
      </c>
      <c r="L118" s="1">
        <v>0.8129421367110374</v>
      </c>
      <c r="M118" s="57">
        <f t="shared" si="8"/>
        <v>0.08129421367110375</v>
      </c>
    </row>
    <row r="119" spans="1:14" ht="18">
      <c r="A119" s="66">
        <v>14</v>
      </c>
      <c r="B119" s="67" t="s">
        <v>34</v>
      </c>
      <c r="C119" s="28" t="s">
        <v>52</v>
      </c>
      <c r="D119" s="31">
        <v>32996.54921</v>
      </c>
      <c r="E119" s="28" t="s">
        <v>44</v>
      </c>
      <c r="F119" s="31">
        <f aca="true" t="shared" si="9" ref="F119:F141">D119/A119</f>
        <v>2356.8963721428568</v>
      </c>
      <c r="G119" s="28" t="s">
        <v>46</v>
      </c>
      <c r="H119" s="68"/>
      <c r="I119" s="29">
        <f>+(F119/$F$151)*100</f>
        <v>12.135265761208842</v>
      </c>
      <c r="J119" s="69"/>
      <c r="K119" s="29">
        <f>+(F119/J124)*100</f>
        <v>0.02605352863517</v>
      </c>
      <c r="L119" s="70"/>
      <c r="M119" s="70">
        <f t="shared" si="8"/>
        <v>0</v>
      </c>
      <c r="N119" s="29">
        <f>K119/M124%</f>
        <v>3.5134712810341426</v>
      </c>
    </row>
    <row r="120" spans="1:14" ht="18">
      <c r="A120" s="66">
        <v>14</v>
      </c>
      <c r="B120" s="67"/>
      <c r="C120" s="28" t="s">
        <v>53</v>
      </c>
      <c r="D120" s="31">
        <v>29431.101469999998</v>
      </c>
      <c r="E120" s="28" t="s">
        <v>44</v>
      </c>
      <c r="F120" s="31">
        <f t="shared" si="9"/>
        <v>2102.2215335714286</v>
      </c>
      <c r="G120" s="28" t="s">
        <v>46</v>
      </c>
      <c r="H120" s="68"/>
      <c r="I120" s="29">
        <f>+(F120/$F$152)*100</f>
        <v>7.900373577004801</v>
      </c>
      <c r="J120" s="69"/>
      <c r="K120" s="29">
        <f>+(F120/J124)*100</f>
        <v>0.023238310164896147</v>
      </c>
      <c r="L120" s="70"/>
      <c r="M120" s="70">
        <f t="shared" si="8"/>
        <v>0</v>
      </c>
      <c r="N120" s="29">
        <f>K120/M124%</f>
        <v>3.133822543864936</v>
      </c>
    </row>
    <row r="121" spans="1:14" ht="18">
      <c r="A121" s="66">
        <v>14</v>
      </c>
      <c r="B121" s="67"/>
      <c r="C121" s="28" t="s">
        <v>54</v>
      </c>
      <c r="D121" s="31">
        <v>251.49607</v>
      </c>
      <c r="E121" s="28" t="s">
        <v>44</v>
      </c>
      <c r="F121" s="31">
        <f t="shared" si="9"/>
        <v>17.964005</v>
      </c>
      <c r="G121" s="28" t="s">
        <v>46</v>
      </c>
      <c r="H121" s="68"/>
      <c r="I121" s="29">
        <f>+(F121/$F$153)*100</f>
        <v>1.005784099954391</v>
      </c>
      <c r="J121" s="69"/>
      <c r="K121" s="29">
        <f>+(F121/J124)*100</f>
        <v>0.0001985771305864902</v>
      </c>
      <c r="L121" s="70"/>
      <c r="M121" s="70">
        <f t="shared" si="8"/>
        <v>0</v>
      </c>
      <c r="N121" s="29">
        <f>K121/M124%</f>
        <v>0.0267792917863714</v>
      </c>
    </row>
    <row r="122" spans="1:14" ht="18">
      <c r="A122" s="66">
        <v>14</v>
      </c>
      <c r="B122" s="67"/>
      <c r="C122" s="28" t="s">
        <v>55</v>
      </c>
      <c r="D122" s="31">
        <v>59733.08127</v>
      </c>
      <c r="E122" s="28" t="s">
        <v>44</v>
      </c>
      <c r="F122" s="31">
        <f t="shared" si="9"/>
        <v>4266.648662142858</v>
      </c>
      <c r="G122" s="28" t="s">
        <v>46</v>
      </c>
      <c r="H122" s="68"/>
      <c r="I122" s="29">
        <f>+(F122/$F$154)*100</f>
        <v>15.211168524556559</v>
      </c>
      <c r="J122" s="69"/>
      <c r="K122" s="29">
        <f>+(F122/J124)*100</f>
        <v>0.0471642514321843</v>
      </c>
      <c r="L122" s="70"/>
      <c r="M122" s="70">
        <f t="shared" si="8"/>
        <v>0</v>
      </c>
      <c r="N122" s="29">
        <f>K122/M124%</f>
        <v>6.360376178555658</v>
      </c>
    </row>
    <row r="123" spans="1:14" ht="18">
      <c r="A123" s="66">
        <v>14</v>
      </c>
      <c r="B123" s="67"/>
      <c r="C123" s="28" t="s">
        <v>56</v>
      </c>
      <c r="D123" s="31">
        <v>20124.57591</v>
      </c>
      <c r="E123" s="28" t="s">
        <v>44</v>
      </c>
      <c r="F123" s="31">
        <f t="shared" si="9"/>
        <v>1437.4697078571428</v>
      </c>
      <c r="G123" s="28" t="s">
        <v>46</v>
      </c>
      <c r="H123" s="68"/>
      <c r="I123" s="29">
        <f>+(F123/$F$155)*100</f>
        <v>5.774022525069744</v>
      </c>
      <c r="J123" s="69"/>
      <c r="K123" s="29">
        <f>+(F123/J124)*100</f>
        <v>0.01589003175468231</v>
      </c>
      <c r="L123" s="70"/>
      <c r="M123" s="70">
        <f t="shared" si="8"/>
        <v>0</v>
      </c>
      <c r="N123" s="29">
        <f>K123/M124%</f>
        <v>2.142864062928978</v>
      </c>
    </row>
    <row r="124" spans="1:14" ht="18">
      <c r="A124" s="66">
        <v>14</v>
      </c>
      <c r="B124" s="67"/>
      <c r="C124" s="28"/>
      <c r="D124" s="31"/>
      <c r="E124" s="28"/>
      <c r="F124" s="31">
        <f t="shared" si="9"/>
        <v>0</v>
      </c>
      <c r="G124" s="28"/>
      <c r="H124" s="31">
        <f>+(F119+F120+F121-F122-F123)</f>
        <v>-1227.0364592857152</v>
      </c>
      <c r="I124" s="28"/>
      <c r="J124" s="31">
        <v>9046361.455090009</v>
      </c>
      <c r="K124" s="28"/>
      <c r="L124" s="29">
        <v>10.381453887536003</v>
      </c>
      <c r="M124" s="55">
        <f aca="true" t="shared" si="10" ref="M124:M142">L124/A119</f>
        <v>0.7415324205382859</v>
      </c>
      <c r="N124" s="28"/>
    </row>
    <row r="125" spans="1:14" ht="18">
      <c r="A125" s="14">
        <v>8</v>
      </c>
      <c r="B125" s="16" t="s">
        <v>33</v>
      </c>
      <c r="C125" t="s">
        <v>52</v>
      </c>
      <c r="D125" s="2">
        <v>1405.72306</v>
      </c>
      <c r="E125" t="s">
        <v>44</v>
      </c>
      <c r="F125" s="2">
        <f t="shared" si="9"/>
        <v>175.7153825</v>
      </c>
      <c r="G125" t="s">
        <v>46</v>
      </c>
      <c r="H125" s="2"/>
      <c r="I125" s="1">
        <f>+(F125/$F$151)*100</f>
        <v>0.9047291557546336</v>
      </c>
      <c r="J125" s="2"/>
      <c r="K125" s="1">
        <f>+(F125/J130)*100</f>
        <v>0.0007367030234889953</v>
      </c>
      <c r="L125" s="1"/>
      <c r="M125" s="57">
        <f t="shared" si="10"/>
        <v>0</v>
      </c>
      <c r="N125" s="1">
        <f>K125/M130%</f>
        <v>0.47056801352623434</v>
      </c>
    </row>
    <row r="126" spans="1:14" ht="18">
      <c r="A126" s="14">
        <v>8</v>
      </c>
      <c r="B126" s="16"/>
      <c r="C126" t="s">
        <v>53</v>
      </c>
      <c r="D126" s="2">
        <v>4384.363750000003</v>
      </c>
      <c r="E126" t="s">
        <v>44</v>
      </c>
      <c r="F126" s="2">
        <f t="shared" si="9"/>
        <v>548.0454687500004</v>
      </c>
      <c r="G126" t="s">
        <v>46</v>
      </c>
      <c r="H126" s="2"/>
      <c r="I126" s="1">
        <f>+(F126/$F$152)*100</f>
        <v>2.0596135427049647</v>
      </c>
      <c r="J126" s="2"/>
      <c r="K126" s="1">
        <f>+(F126/J130)*100</f>
        <v>0.0022977314114065624</v>
      </c>
      <c r="L126" s="1"/>
      <c r="M126" s="57">
        <f t="shared" si="10"/>
        <v>0</v>
      </c>
      <c r="N126" s="1">
        <f>K126/M130%</f>
        <v>1.4676726868334458</v>
      </c>
    </row>
    <row r="127" spans="1:14" ht="18">
      <c r="A127" s="14">
        <v>8</v>
      </c>
      <c r="B127" s="16"/>
      <c r="C127" t="s">
        <v>54</v>
      </c>
      <c r="D127" s="2">
        <v>2704.6284399999995</v>
      </c>
      <c r="E127" t="s">
        <v>44</v>
      </c>
      <c r="F127" s="2">
        <f t="shared" si="9"/>
        <v>338.07855499999994</v>
      </c>
      <c r="G127" t="s">
        <v>46</v>
      </c>
      <c r="H127" s="2"/>
      <c r="I127" s="1">
        <f>+(F127/$F$153)*100</f>
        <v>18.928631736328065</v>
      </c>
      <c r="J127" s="2"/>
      <c r="K127" s="1">
        <f>+(F127/J130)*100</f>
        <v>0.001417425669293868</v>
      </c>
      <c r="M127" s="57">
        <f t="shared" si="10"/>
        <v>0</v>
      </c>
      <c r="N127" s="1">
        <f>K127/M130%</f>
        <v>0.9053786400412026</v>
      </c>
    </row>
    <row r="128" spans="1:14" ht="15.75">
      <c r="A128" s="14">
        <v>8</v>
      </c>
      <c r="C128" t="s">
        <v>55</v>
      </c>
      <c r="D128" s="2">
        <v>2158.1566300000004</v>
      </c>
      <c r="E128" t="s">
        <v>44</v>
      </c>
      <c r="F128" s="2">
        <f t="shared" si="9"/>
        <v>269.76957875000005</v>
      </c>
      <c r="G128" t="s">
        <v>46</v>
      </c>
      <c r="H128" s="2"/>
      <c r="I128" s="1">
        <f>+(F128/$F$154)*100</f>
        <v>0.9617643377985472</v>
      </c>
      <c r="J128" s="2"/>
      <c r="K128" s="1">
        <f>+(F128/J130)*100</f>
        <v>0.0011310339566342614</v>
      </c>
      <c r="M128" s="57">
        <f t="shared" si="10"/>
        <v>0</v>
      </c>
      <c r="N128" s="1">
        <f>K128/M130%</f>
        <v>0.7224463389378933</v>
      </c>
    </row>
    <row r="129" spans="1:14" ht="18">
      <c r="A129" s="14">
        <v>8</v>
      </c>
      <c r="B129" s="16"/>
      <c r="C129" t="s">
        <v>56</v>
      </c>
      <c r="D129" s="2">
        <v>17727.250210000006</v>
      </c>
      <c r="E129" t="s">
        <v>44</v>
      </c>
      <c r="F129" s="2">
        <f t="shared" si="9"/>
        <v>2215.9062762500007</v>
      </c>
      <c r="G129" t="s">
        <v>46</v>
      </c>
      <c r="H129" s="2"/>
      <c r="I129" s="1">
        <f>+(F129/$F$155)*100</f>
        <v>8.90084339348212</v>
      </c>
      <c r="J129" s="2"/>
      <c r="K129" s="1">
        <f>+(F129/J130)*100</f>
        <v>0.009290392396246903</v>
      </c>
      <c r="M129" s="57">
        <f t="shared" si="10"/>
        <v>0</v>
      </c>
      <c r="N129" s="1">
        <f>K129/M130%</f>
        <v>5.93422499350777</v>
      </c>
    </row>
    <row r="130" spans="1:13" ht="18">
      <c r="A130" s="14">
        <v>8</v>
      </c>
      <c r="B130" s="16"/>
      <c r="D130" s="2"/>
      <c r="F130" s="2">
        <f t="shared" si="9"/>
        <v>0</v>
      </c>
      <c r="H130" s="2">
        <f>+(F125+F126+F127-F128-F129)</f>
        <v>-1423.8364487500003</v>
      </c>
      <c r="J130" s="2">
        <v>23851589.70406001</v>
      </c>
      <c r="L130" s="1">
        <v>1.2524489592370882</v>
      </c>
      <c r="M130" s="57">
        <f t="shared" si="10"/>
        <v>0.15655611990463603</v>
      </c>
    </row>
    <row r="131" spans="1:14" ht="18">
      <c r="A131" s="66">
        <v>10</v>
      </c>
      <c r="B131" s="67" t="s">
        <v>31</v>
      </c>
      <c r="C131" s="28" t="s">
        <v>52</v>
      </c>
      <c r="D131" s="31">
        <v>688.2527600000001</v>
      </c>
      <c r="E131" s="28" t="s">
        <v>44</v>
      </c>
      <c r="F131" s="31">
        <f t="shared" si="9"/>
        <v>68.825276</v>
      </c>
      <c r="G131" s="28" t="s">
        <v>46</v>
      </c>
      <c r="H131" s="68"/>
      <c r="I131" s="29">
        <f>+(F131/$F$151)*100</f>
        <v>0.35436985063080434</v>
      </c>
      <c r="J131" s="69"/>
      <c r="K131" s="29">
        <f>+(F131/J136)*100</f>
        <v>0.0014193217274770806</v>
      </c>
      <c r="L131" s="70"/>
      <c r="M131" s="70">
        <f t="shared" si="10"/>
        <v>0</v>
      </c>
      <c r="N131" s="29">
        <f>K131/M136%</f>
        <v>0.3483913611049096</v>
      </c>
    </row>
    <row r="132" spans="1:14" ht="18">
      <c r="A132" s="66">
        <v>10</v>
      </c>
      <c r="B132" s="67"/>
      <c r="C132" s="28" t="s">
        <v>53</v>
      </c>
      <c r="D132" s="31">
        <v>4713.2490199999975</v>
      </c>
      <c r="E132" s="28" t="s">
        <v>44</v>
      </c>
      <c r="F132" s="31">
        <f t="shared" si="9"/>
        <v>471.3249019999997</v>
      </c>
      <c r="G132" s="28" t="s">
        <v>46</v>
      </c>
      <c r="H132" s="68"/>
      <c r="I132" s="29">
        <f>+(F132/$F$152)*100</f>
        <v>1.7712894395193173</v>
      </c>
      <c r="J132" s="69"/>
      <c r="K132" s="29">
        <f>+(F132/J136)*100</f>
        <v>0.00971970928397883</v>
      </c>
      <c r="L132" s="70"/>
      <c r="M132" s="70">
        <f t="shared" si="10"/>
        <v>0</v>
      </c>
      <c r="N132" s="29">
        <f>K132/M136%</f>
        <v>2.385831683848504</v>
      </c>
    </row>
    <row r="133" spans="1:14" ht="18">
      <c r="A133" s="66">
        <v>10</v>
      </c>
      <c r="B133" s="67"/>
      <c r="C133" s="28" t="s">
        <v>54</v>
      </c>
      <c r="D133" s="31">
        <v>118.97595</v>
      </c>
      <c r="E133" s="28" t="s">
        <v>44</v>
      </c>
      <c r="F133" s="31">
        <f t="shared" si="9"/>
        <v>11.897594999999999</v>
      </c>
      <c r="G133" s="28" t="s">
        <v>46</v>
      </c>
      <c r="H133" s="68"/>
      <c r="I133" s="29">
        <f>+(F133/$F$153)*100</f>
        <v>0.6661327403714741</v>
      </c>
      <c r="J133" s="69"/>
      <c r="K133" s="29">
        <f>+(F133/J136)*100</f>
        <v>0.0002453533944160671</v>
      </c>
      <c r="L133" s="70"/>
      <c r="M133" s="70">
        <f t="shared" si="10"/>
        <v>0</v>
      </c>
      <c r="N133" s="29">
        <f>K133/M136%</f>
        <v>0.06022524800227414</v>
      </c>
    </row>
    <row r="134" spans="1:14" ht="18">
      <c r="A134" s="66">
        <v>10</v>
      </c>
      <c r="B134" s="67"/>
      <c r="C134" s="28" t="s">
        <v>55</v>
      </c>
      <c r="D134" s="31">
        <v>18089.587940000012</v>
      </c>
      <c r="E134" s="28" t="s">
        <v>44</v>
      </c>
      <c r="F134" s="31">
        <f t="shared" si="9"/>
        <v>1808.9587940000013</v>
      </c>
      <c r="G134" s="28" t="s">
        <v>46</v>
      </c>
      <c r="H134" s="68"/>
      <c r="I134" s="29">
        <f>+(F134/$F$154)*100</f>
        <v>6.449178089974941</v>
      </c>
      <c r="J134" s="69"/>
      <c r="K134" s="29">
        <f>+(F134/J136)*100</f>
        <v>0.0373045292318906</v>
      </c>
      <c r="L134" s="70"/>
      <c r="M134" s="70">
        <f t="shared" si="10"/>
        <v>0</v>
      </c>
      <c r="N134" s="29">
        <f>K134/M136%</f>
        <v>9.156891959639308</v>
      </c>
    </row>
    <row r="135" spans="1:14" ht="18">
      <c r="A135" s="66">
        <v>10</v>
      </c>
      <c r="B135" s="67"/>
      <c r="C135" s="28" t="s">
        <v>56</v>
      </c>
      <c r="D135" s="31">
        <v>8340.093799999999</v>
      </c>
      <c r="E135" s="28" t="s">
        <v>44</v>
      </c>
      <c r="F135" s="31">
        <f t="shared" si="9"/>
        <v>834.0093799999999</v>
      </c>
      <c r="G135" s="28" t="s">
        <v>46</v>
      </c>
      <c r="H135" s="68"/>
      <c r="I135" s="29">
        <f>+(F135/$F$155)*100</f>
        <v>3.3500455139455565</v>
      </c>
      <c r="J135" s="69"/>
      <c r="K135" s="29">
        <f>+(F135/J136)*100</f>
        <v>0.01719902487501378</v>
      </c>
      <c r="L135" s="70"/>
      <c r="M135" s="70">
        <f t="shared" si="10"/>
        <v>0</v>
      </c>
      <c r="N135" s="29">
        <f>K135/M136%</f>
        <v>4.221728992012495</v>
      </c>
    </row>
    <row r="136" spans="1:14" ht="18">
      <c r="A136" s="66">
        <v>10</v>
      </c>
      <c r="B136" s="67"/>
      <c r="C136" s="28"/>
      <c r="D136" s="31"/>
      <c r="E136" s="28"/>
      <c r="F136" s="31">
        <f t="shared" si="9"/>
        <v>0</v>
      </c>
      <c r="G136" s="28"/>
      <c r="H136" s="31">
        <f>+(F131+F132+F133-F134-F135)</f>
        <v>-2090.920401000001</v>
      </c>
      <c r="I136" s="28"/>
      <c r="J136" s="31">
        <v>4849166.659510002</v>
      </c>
      <c r="K136" s="28"/>
      <c r="L136" s="29">
        <v>4.073929166830536</v>
      </c>
      <c r="M136" s="55">
        <f t="shared" si="10"/>
        <v>0.40739291668305355</v>
      </c>
      <c r="N136" s="28"/>
    </row>
    <row r="137" spans="1:14" ht="18">
      <c r="A137" s="14">
        <v>5</v>
      </c>
      <c r="B137" s="16" t="s">
        <v>32</v>
      </c>
      <c r="C137" t="s">
        <v>52</v>
      </c>
      <c r="D137" s="2">
        <v>87.23543999999998</v>
      </c>
      <c r="E137" t="s">
        <v>44</v>
      </c>
      <c r="F137" s="2">
        <f t="shared" si="9"/>
        <v>17.447087999999997</v>
      </c>
      <c r="G137" t="s">
        <v>46</v>
      </c>
      <c r="H137" s="2"/>
      <c r="I137" s="1">
        <f>+(F137/$F$151)*100</f>
        <v>0.0898321420244286</v>
      </c>
      <c r="J137" s="2"/>
      <c r="K137" s="1">
        <f>+(F137/J142)*100</f>
        <v>0.000885432344701398</v>
      </c>
      <c r="L137" s="1"/>
      <c r="M137" s="57">
        <f t="shared" si="10"/>
        <v>0</v>
      </c>
      <c r="N137" s="1">
        <f>K137/M142%</f>
        <v>3.9707399612179897</v>
      </c>
    </row>
    <row r="138" spans="1:14" ht="18">
      <c r="A138" s="14">
        <v>5</v>
      </c>
      <c r="B138" s="16"/>
      <c r="C138" t="s">
        <v>53</v>
      </c>
      <c r="D138" s="2">
        <v>15.834589999999995</v>
      </c>
      <c r="E138" t="s">
        <v>44</v>
      </c>
      <c r="F138" s="2">
        <f t="shared" si="9"/>
        <v>3.166917999999999</v>
      </c>
      <c r="G138" t="s">
        <v>46</v>
      </c>
      <c r="H138" s="2"/>
      <c r="I138" s="1">
        <f>+(F138/$F$152)*100</f>
        <v>0.011901616879185473</v>
      </c>
      <c r="J138" s="2"/>
      <c r="K138" s="1">
        <f>+(F138/J142)*100</f>
        <v>0.00016071975049458461</v>
      </c>
      <c r="L138" s="1"/>
      <c r="M138" s="57">
        <f t="shared" si="10"/>
        <v>0</v>
      </c>
      <c r="N138" s="1">
        <f>K138/M142%</f>
        <v>0.7207510993525424</v>
      </c>
    </row>
    <row r="139" spans="1:14" ht="18">
      <c r="A139" s="14">
        <v>5</v>
      </c>
      <c r="B139" s="16"/>
      <c r="C139" t="s">
        <v>54</v>
      </c>
      <c r="D139" s="2">
        <v>150.21797</v>
      </c>
      <c r="E139" t="s">
        <v>44</v>
      </c>
      <c r="F139" s="2">
        <f t="shared" si="9"/>
        <v>30.043594000000002</v>
      </c>
      <c r="G139" t="s">
        <v>46</v>
      </c>
      <c r="H139" s="2"/>
      <c r="I139" s="1">
        <f>+(F139/$F$153)*100</f>
        <v>1.682106476294409</v>
      </c>
      <c r="J139" s="2"/>
      <c r="K139" s="1">
        <f>+(F139/J142)*100</f>
        <v>0.00152469970224698</v>
      </c>
      <c r="M139" s="57">
        <f t="shared" si="10"/>
        <v>0</v>
      </c>
      <c r="N139" s="1">
        <f>K139/M142%</f>
        <v>6.837547863254261</v>
      </c>
    </row>
    <row r="140" spans="1:14" ht="15.75">
      <c r="A140" s="14">
        <v>5</v>
      </c>
      <c r="C140" t="s">
        <v>55</v>
      </c>
      <c r="D140" s="2">
        <v>9.881610000000002</v>
      </c>
      <c r="E140" t="s">
        <v>44</v>
      </c>
      <c r="F140" s="2">
        <f t="shared" si="9"/>
        <v>1.9763220000000004</v>
      </c>
      <c r="G140" t="s">
        <v>46</v>
      </c>
      <c r="H140" s="2"/>
      <c r="I140" s="1">
        <f>+(F140/$F$154)*100</f>
        <v>0.0070458501229605395</v>
      </c>
      <c r="J140" s="2"/>
      <c r="K140" s="1">
        <f>+(F140/J142)*100</f>
        <v>0.00010029750651483828</v>
      </c>
      <c r="M140" s="57">
        <f t="shared" si="10"/>
        <v>0</v>
      </c>
      <c r="N140" s="1">
        <f>K140/M142%</f>
        <v>0.4497862761759591</v>
      </c>
    </row>
    <row r="141" spans="1:14" ht="18">
      <c r="A141" s="14">
        <v>5</v>
      </c>
      <c r="B141" s="16"/>
      <c r="C141" t="s">
        <v>56</v>
      </c>
      <c r="D141" s="2">
        <v>0.0016700000000000005</v>
      </c>
      <c r="E141" t="s">
        <v>44</v>
      </c>
      <c r="F141" s="2">
        <f t="shared" si="9"/>
        <v>0.0003340000000000001</v>
      </c>
      <c r="G141" t="s">
        <v>46</v>
      </c>
      <c r="H141" s="2"/>
      <c r="I141" s="1">
        <f>+(F141/$F$155)*100</f>
        <v>1.3416098529465175E-06</v>
      </c>
      <c r="J141" s="2"/>
      <c r="K141" s="1">
        <f>+(F141/J142)*100</f>
        <v>1.6950358886839285E-08</v>
      </c>
      <c r="M141" s="57">
        <f t="shared" si="10"/>
        <v>0</v>
      </c>
      <c r="N141" s="1">
        <f>K141/M142%</f>
        <v>7.601424071723654E-05</v>
      </c>
    </row>
    <row r="142" spans="1:13" ht="18">
      <c r="A142" s="14">
        <v>5</v>
      </c>
      <c r="B142" s="16"/>
      <c r="D142" s="2"/>
      <c r="F142" s="2"/>
      <c r="H142" s="2">
        <f>+(F137+F138+F139-F140-F141)</f>
        <v>48.680944</v>
      </c>
      <c r="J142" s="2">
        <v>1970459.7538600005</v>
      </c>
      <c r="L142" s="1">
        <v>0.11149462736786714</v>
      </c>
      <c r="M142" s="57">
        <f t="shared" si="10"/>
        <v>0.022298925473573428</v>
      </c>
    </row>
    <row r="143" spans="1:14" ht="18">
      <c r="A143" s="66">
        <v>10</v>
      </c>
      <c r="B143" s="67" t="s">
        <v>114</v>
      </c>
      <c r="C143" s="28" t="s">
        <v>52</v>
      </c>
      <c r="D143" s="31">
        <v>2460.851307849</v>
      </c>
      <c r="E143" s="28" t="s">
        <v>44</v>
      </c>
      <c r="F143" s="31">
        <f aca="true" t="shared" si="11" ref="F143:F148">D143/A143</f>
        <v>246.0851307849</v>
      </c>
      <c r="G143" s="28" t="s">
        <v>46</v>
      </c>
      <c r="H143" s="68"/>
      <c r="I143" s="29">
        <f>+(F143/$F$151)*100</f>
        <v>1.2670512362159936</v>
      </c>
      <c r="J143" s="69"/>
      <c r="K143" s="29">
        <f>+(F143/J148)*100</f>
        <v>0.0009246529057454716</v>
      </c>
      <c r="L143" s="70"/>
      <c r="M143" s="70">
        <f aca="true" t="shared" si="12" ref="M143:M148">L143/A138</f>
        <v>0</v>
      </c>
      <c r="N143" s="29">
        <f>K143/M148%</f>
        <v>0.6777067076623748</v>
      </c>
    </row>
    <row r="144" spans="1:14" ht="18">
      <c r="A144" s="66">
        <v>10</v>
      </c>
      <c r="B144" s="67"/>
      <c r="C144" s="28" t="s">
        <v>53</v>
      </c>
      <c r="D144" s="31">
        <v>5</v>
      </c>
      <c r="E144" s="28" t="s">
        <v>44</v>
      </c>
      <c r="F144" s="31">
        <f t="shared" si="11"/>
        <v>0.5</v>
      </c>
      <c r="G144" s="28" t="s">
        <v>46</v>
      </c>
      <c r="H144" s="68"/>
      <c r="I144" s="29">
        <f>+(F144/$F$152)*100</f>
        <v>0.0018790535276229884</v>
      </c>
      <c r="J144" s="69"/>
      <c r="K144" s="29">
        <f>+(F144/J148)*100</f>
        <v>1.878725672689463E-06</v>
      </c>
      <c r="L144" s="70"/>
      <c r="M144" s="70">
        <f t="shared" si="12"/>
        <v>0</v>
      </c>
      <c r="N144" s="29">
        <f>K144/M148%</f>
        <v>0.0013769761413475036</v>
      </c>
    </row>
    <row r="145" spans="1:14" ht="18">
      <c r="A145" s="66">
        <v>10</v>
      </c>
      <c r="B145" s="67"/>
      <c r="C145" s="28" t="s">
        <v>54</v>
      </c>
      <c r="D145" s="31">
        <v>10.047363623</v>
      </c>
      <c r="E145" s="28" t="s">
        <v>44</v>
      </c>
      <c r="F145" s="31">
        <f t="shared" si="11"/>
        <v>1.0047363623</v>
      </c>
      <c r="G145" s="28" t="s">
        <v>46</v>
      </c>
      <c r="H145" s="68"/>
      <c r="I145" s="29">
        <f>+(F145/$F$153)*100</f>
        <v>0.05625404011228868</v>
      </c>
      <c r="J145" s="69"/>
      <c r="K145" s="29">
        <f>+(F145/J148)*100</f>
        <v>3.775247996275263E-06</v>
      </c>
      <c r="L145" s="70"/>
      <c r="M145" s="70">
        <f t="shared" si="12"/>
        <v>0</v>
      </c>
      <c r="N145" s="29">
        <f>K145/M148%</f>
        <v>0.002766995998462763</v>
      </c>
    </row>
    <row r="146" spans="1:14" ht="18">
      <c r="A146" s="66">
        <v>10</v>
      </c>
      <c r="B146" s="67"/>
      <c r="C146" s="28" t="s">
        <v>55</v>
      </c>
      <c r="D146" s="31">
        <v>8324.759196332</v>
      </c>
      <c r="E146" s="28" t="s">
        <v>44</v>
      </c>
      <c r="F146" s="31">
        <f t="shared" si="11"/>
        <v>832.4759196332</v>
      </c>
      <c r="G146" s="28" t="s">
        <v>46</v>
      </c>
      <c r="H146" s="68"/>
      <c r="I146" s="29">
        <f>+(F146/$F$154)*100</f>
        <v>2.967887095680395</v>
      </c>
      <c r="J146" s="69"/>
      <c r="K146" s="29">
        <f>+(F146/J148)*100</f>
        <v>0.003127987764221326</v>
      </c>
      <c r="L146" s="70"/>
      <c r="M146" s="70">
        <f t="shared" si="12"/>
        <v>0</v>
      </c>
      <c r="N146" s="29">
        <f>K146/M148%</f>
        <v>2.2925989591624765</v>
      </c>
    </row>
    <row r="147" spans="1:14" ht="18">
      <c r="A147" s="66">
        <v>10</v>
      </c>
      <c r="B147" s="67"/>
      <c r="C147" s="28" t="s">
        <v>56</v>
      </c>
      <c r="D147" s="31">
        <v>0</v>
      </c>
      <c r="E147" s="28" t="s">
        <v>44</v>
      </c>
      <c r="F147" s="31">
        <f t="shared" si="11"/>
        <v>0</v>
      </c>
      <c r="G147" s="28" t="s">
        <v>46</v>
      </c>
      <c r="H147" s="68"/>
      <c r="I147" s="29">
        <f>+(F147/$F$155)*100</f>
        <v>0</v>
      </c>
      <c r="J147" s="69"/>
      <c r="K147" s="29">
        <f>+(F147/J148)*100</f>
        <v>0</v>
      </c>
      <c r="L147" s="70"/>
      <c r="M147" s="70">
        <f t="shared" si="12"/>
        <v>0</v>
      </c>
      <c r="N147" s="29">
        <f>K147/M148%</f>
        <v>0</v>
      </c>
    </row>
    <row r="148" spans="1:14" ht="18">
      <c r="A148" s="66">
        <v>10</v>
      </c>
      <c r="B148" s="67"/>
      <c r="C148" s="28"/>
      <c r="D148" s="31"/>
      <c r="E148" s="28"/>
      <c r="F148" s="31">
        <f t="shared" si="11"/>
        <v>0</v>
      </c>
      <c r="G148" s="28"/>
      <c r="H148" s="31">
        <f>+(F143+F144+F145-F146-F147)</f>
        <v>-584.8860524859999</v>
      </c>
      <c r="I148" s="28"/>
      <c r="J148" s="31">
        <v>26613784.40015844</v>
      </c>
      <c r="K148" s="28"/>
      <c r="L148" s="29">
        <v>1.3643850581542751</v>
      </c>
      <c r="M148" s="55">
        <f t="shared" si="12"/>
        <v>0.13643850581542752</v>
      </c>
      <c r="N148" s="28"/>
    </row>
    <row r="149" spans="1:13" s="47" customFormat="1" ht="18">
      <c r="A149" s="81"/>
      <c r="B149" s="87"/>
      <c r="D149" s="52"/>
      <c r="F149" s="52"/>
      <c r="H149" s="52"/>
      <c r="J149" s="52"/>
      <c r="L149" s="54"/>
      <c r="M149" s="56"/>
    </row>
    <row r="150" spans="1:14" ht="18">
      <c r="A150" s="19"/>
      <c r="B150" s="71" t="s">
        <v>122</v>
      </c>
      <c r="C150" s="7"/>
      <c r="D150" s="9"/>
      <c r="E150" s="7"/>
      <c r="F150" s="9">
        <f>SUM(F1:F141)</f>
        <v>84176.2744109672</v>
      </c>
      <c r="G150" s="7"/>
      <c r="H150" s="72"/>
      <c r="I150" s="42"/>
      <c r="J150" s="73"/>
      <c r="K150" s="42"/>
      <c r="L150" s="74"/>
      <c r="M150" s="74">
        <f>L150/A138</f>
        <v>0</v>
      </c>
      <c r="N150" s="42"/>
    </row>
    <row r="151" spans="1:14" ht="18">
      <c r="A151" s="19">
        <v>10</v>
      </c>
      <c r="B151" s="71"/>
      <c r="C151" s="7" t="s">
        <v>52</v>
      </c>
      <c r="D151" s="9">
        <f>+(D5+D11+D17+D23+D29+D35+D41+D47+D53+D59+D65+D71+D77+D83+D89+D95+D101+D107+D113+D119+D125+D131+D137+D143)</f>
        <v>194218.768547849</v>
      </c>
      <c r="E151" s="7" t="s">
        <v>44</v>
      </c>
      <c r="F151" s="9">
        <f>D151/A151</f>
        <v>19421.8768547849</v>
      </c>
      <c r="G151" s="7" t="s">
        <v>46</v>
      </c>
      <c r="H151" s="72"/>
      <c r="I151" s="42">
        <f>+(F151/$F$151)*100</f>
        <v>100</v>
      </c>
      <c r="J151" s="73"/>
      <c r="K151" s="42">
        <f>+(F151/J156)*100</f>
        <v>0.005872595449327964</v>
      </c>
      <c r="L151" s="74"/>
      <c r="M151" s="74">
        <f>L151/A139</f>
        <v>0</v>
      </c>
      <c r="N151" s="42">
        <f>K151/M156%</f>
        <v>2.04583580563668</v>
      </c>
    </row>
    <row r="152" spans="1:14" ht="18">
      <c r="A152" s="19">
        <v>10</v>
      </c>
      <c r="B152" s="71"/>
      <c r="C152" s="7" t="s">
        <v>53</v>
      </c>
      <c r="D152" s="9">
        <f>+(D6+D12+D18+D24+D30+D36+D42+D48+D54+D60+D66+D72+D78+D84+D90+D96+D102+D108+D114+D120+D126+D132+D138+D144)</f>
        <v>266091.4086</v>
      </c>
      <c r="E152" s="7" t="s">
        <v>44</v>
      </c>
      <c r="F152" s="9">
        <f>D152/A152</f>
        <v>26609.140860000003</v>
      </c>
      <c r="G152" s="7" t="s">
        <v>46</v>
      </c>
      <c r="H152" s="72"/>
      <c r="I152" s="42">
        <f>+(F152/$F$152)*100</f>
        <v>100</v>
      </c>
      <c r="J152" s="73"/>
      <c r="K152" s="42">
        <f>+(F152/J156)*100</f>
        <v>0.00804580940829436</v>
      </c>
      <c r="L152" s="74"/>
      <c r="M152" s="74">
        <f>L152/A140</f>
        <v>0</v>
      </c>
      <c r="N152" s="42">
        <f>K152/M156%</f>
        <v>2.8029182522185705</v>
      </c>
    </row>
    <row r="153" spans="1:14" ht="18">
      <c r="A153" s="19">
        <v>10</v>
      </c>
      <c r="B153" s="71"/>
      <c r="C153" s="7" t="s">
        <v>54</v>
      </c>
      <c r="D153" s="9">
        <f>+(D7+D13+D19+D25+D31+D37+D43+D49+D55+D61+D67+D73+D79+D85+D91+D97+D103+D109+D115+D121+D127+D133+D139+D145)</f>
        <v>17860.696943623</v>
      </c>
      <c r="E153" s="7" t="s">
        <v>44</v>
      </c>
      <c r="F153" s="9">
        <f>D153/A153</f>
        <v>1786.0696943623</v>
      </c>
      <c r="G153" s="7" t="s">
        <v>46</v>
      </c>
      <c r="H153" s="72"/>
      <c r="I153" s="42">
        <f>+(F153/$F$153)*100</f>
        <v>100</v>
      </c>
      <c r="J153" s="73"/>
      <c r="K153" s="42">
        <f>+(F153/J156)*100</f>
        <v>0.0005400541275036725</v>
      </c>
      <c r="L153" s="74"/>
      <c r="M153" s="74">
        <f>L153/A141</f>
        <v>0</v>
      </c>
      <c r="N153" s="42">
        <f>K153/M156%</f>
        <v>0.18813863147261847</v>
      </c>
    </row>
    <row r="154" spans="1:14" ht="18">
      <c r="A154" s="19">
        <v>10</v>
      </c>
      <c r="B154" s="71"/>
      <c r="C154" s="7" t="s">
        <v>55</v>
      </c>
      <c r="D154" s="9">
        <f>+(D8+D14+D20+D26+D32+D38+D44+D50+D56+D62+D68+D74+D80+D86+D92+D98+D104+D110+D116+D122+D128+D134+D140+D146)</f>
        <v>280494.470576332</v>
      </c>
      <c r="E154" s="7" t="s">
        <v>44</v>
      </c>
      <c r="F154" s="9">
        <f>D154/A154</f>
        <v>28049.447057633202</v>
      </c>
      <c r="G154" s="7" t="s">
        <v>46</v>
      </c>
      <c r="H154" s="72"/>
      <c r="I154" s="42">
        <f>+(F154/$F$154)*100</f>
        <v>100</v>
      </c>
      <c r="J154" s="73"/>
      <c r="K154" s="42">
        <f>+(F154/J156)*100</f>
        <v>0.008481314981988475</v>
      </c>
      <c r="L154" s="74"/>
      <c r="M154" s="74">
        <f>L154/A142</f>
        <v>0</v>
      </c>
      <c r="N154" s="42">
        <f>K154/M156%</f>
        <v>2.9546353088259223</v>
      </c>
    </row>
    <row r="155" spans="1:14" ht="18">
      <c r="A155" s="19">
        <v>10</v>
      </c>
      <c r="B155" s="71"/>
      <c r="C155" s="7" t="s">
        <v>56</v>
      </c>
      <c r="D155" s="9">
        <f>+(D9+D15+D21+D27+D33+D39+D45+D51+D57+D63+D69+D75+D81+D87+D93+D99+D105+D111+D117+D123+D129+D135+D141+D147)</f>
        <v>248954.64151999992</v>
      </c>
      <c r="E155" s="7" t="s">
        <v>44</v>
      </c>
      <c r="F155" s="9">
        <f>D155/A155</f>
        <v>24895.464151999993</v>
      </c>
      <c r="G155" s="7" t="s">
        <v>46</v>
      </c>
      <c r="H155" s="9"/>
      <c r="I155" s="42">
        <f>+(F155/$F$155)*100</f>
        <v>100</v>
      </c>
      <c r="J155" s="9"/>
      <c r="K155" s="42">
        <f>+(F155/J156)*100</f>
        <v>0.007527644757562325</v>
      </c>
      <c r="L155" s="42"/>
      <c r="M155" s="58"/>
      <c r="N155" s="42">
        <f>K155/M156%</f>
        <v>2.622405256758594</v>
      </c>
    </row>
    <row r="156" spans="1:14" ht="18">
      <c r="A156" s="19">
        <v>10</v>
      </c>
      <c r="B156" s="71"/>
      <c r="C156" s="7"/>
      <c r="D156" s="9"/>
      <c r="E156" s="7"/>
      <c r="F156" s="9">
        <f>SUM(F151:F155)</f>
        <v>100761.9986187804</v>
      </c>
      <c r="G156" s="7"/>
      <c r="H156" s="9">
        <f>+(F151+F152+F153-F154-F155)</f>
        <v>-5127.823800485996</v>
      </c>
      <c r="I156" s="7"/>
      <c r="J156" s="9">
        <f>form_conso!L301</f>
        <v>330720496.96539986</v>
      </c>
      <c r="K156" s="7"/>
      <c r="L156" s="42">
        <f>form_conso!L310</f>
        <v>2.870511618355593</v>
      </c>
      <c r="M156" s="58">
        <f>L156/A151</f>
        <v>0.2870511618355593</v>
      </c>
      <c r="N156" s="7"/>
    </row>
    <row r="157" spans="1:13" ht="18">
      <c r="A157" s="14"/>
      <c r="B157" s="16"/>
      <c r="D157" s="2"/>
      <c r="H157" s="2"/>
      <c r="I157" s="49"/>
      <c r="J157" s="2"/>
      <c r="L157" s="1"/>
      <c r="M157" s="57">
        <f>L157/A152</f>
        <v>0</v>
      </c>
    </row>
    <row r="158" spans="1:13" ht="18">
      <c r="A158" s="14"/>
      <c r="B158" s="16"/>
      <c r="D158" s="2"/>
      <c r="H158" s="2"/>
      <c r="L158" s="1"/>
      <c r="M158" s="57">
        <f>L158/A153</f>
        <v>0</v>
      </c>
    </row>
    <row r="159" spans="1:13" ht="15.75">
      <c r="A159" s="14"/>
      <c r="D159" s="2"/>
      <c r="H159" s="2"/>
      <c r="J159" s="49">
        <f>SUM(J16:J142)</f>
        <v>308569206.6498799</v>
      </c>
      <c r="L159" s="1"/>
      <c r="M159" s="57">
        <f>L159/A154</f>
        <v>0</v>
      </c>
    </row>
    <row r="160" spans="1:13" ht="15.75">
      <c r="A160" s="14"/>
      <c r="D160" s="2"/>
      <c r="H160" s="2"/>
      <c r="J160" s="2"/>
      <c r="L160" s="1"/>
      <c r="M160" s="57">
        <f>L160/A155</f>
        <v>0</v>
      </c>
    </row>
    <row r="161" spans="4:12" ht="12.75">
      <c r="D161" s="2"/>
      <c r="H161" s="2"/>
      <c r="J161" s="2"/>
      <c r="L161" s="1"/>
    </row>
    <row r="162" spans="4:12" ht="12.75">
      <c r="D162" s="2"/>
      <c r="H162" s="2"/>
      <c r="L162" s="1"/>
    </row>
    <row r="163" spans="4:12" ht="12.75">
      <c r="D163" s="2"/>
      <c r="H163" s="2"/>
      <c r="J163" s="2"/>
      <c r="L163" s="1"/>
    </row>
    <row r="164" spans="4:12" ht="12.75">
      <c r="D164" s="2"/>
      <c r="H164" s="2"/>
      <c r="J164" s="2"/>
      <c r="L164" s="1"/>
    </row>
    <row r="165" spans="4:12" ht="12.75">
      <c r="D165" s="2"/>
      <c r="H165" s="2"/>
      <c r="J165" s="2"/>
      <c r="L165" s="1"/>
    </row>
    <row r="166" spans="4:12" ht="12.75">
      <c r="D166" s="2"/>
      <c r="H166" s="2"/>
      <c r="J166" s="2"/>
      <c r="L166" s="1"/>
    </row>
    <row r="167" spans="8:12" ht="12.75">
      <c r="H167" s="2"/>
      <c r="J167" s="2"/>
      <c r="L167" s="1"/>
    </row>
    <row r="168" spans="8:12" ht="12.75">
      <c r="H168" s="2"/>
      <c r="J168" s="2"/>
      <c r="L168" s="1"/>
    </row>
    <row r="169" spans="8:12" ht="12.75">
      <c r="H169" s="2"/>
      <c r="J169" s="2"/>
      <c r="L169" s="1"/>
    </row>
    <row r="170" spans="8:12" ht="12.75">
      <c r="H170" s="2"/>
      <c r="J170" s="2"/>
      <c r="L170" s="1"/>
    </row>
    <row r="171" spans="8:12" ht="12.75">
      <c r="H171" s="2"/>
      <c r="J171" s="2"/>
      <c r="L171" s="1"/>
    </row>
    <row r="172" spans="8:12" ht="12.75">
      <c r="H172" s="2"/>
      <c r="J172" s="2"/>
      <c r="L172" s="1"/>
    </row>
    <row r="173" spans="8:12" ht="12.75">
      <c r="H173" s="2"/>
      <c r="J173" s="2"/>
      <c r="L173" s="1"/>
    </row>
    <row r="174" spans="8:12" ht="12.75">
      <c r="H174" s="2"/>
      <c r="J174" s="2"/>
      <c r="L174" s="1"/>
    </row>
    <row r="175" spans="8:12" ht="12.75">
      <c r="H175" s="2"/>
      <c r="J175" s="2"/>
      <c r="L175" s="1"/>
    </row>
    <row r="176" spans="8:12" ht="12.75">
      <c r="H176" s="2"/>
      <c r="L176" s="1"/>
    </row>
    <row r="177" spans="8:12" ht="12.75">
      <c r="H177" s="2"/>
      <c r="L177" s="1"/>
    </row>
    <row r="178" spans="8:12" ht="12.75">
      <c r="H178" s="2"/>
      <c r="L178" s="1"/>
    </row>
    <row r="179" spans="8:12" ht="12.75">
      <c r="H179" s="2"/>
      <c r="L179" s="1"/>
    </row>
    <row r="180" spans="8:12" ht="12.75">
      <c r="H180" s="2"/>
      <c r="L180" s="1"/>
    </row>
    <row r="181" spans="8:12" ht="12.75">
      <c r="H181" s="2"/>
      <c r="L181" s="1"/>
    </row>
    <row r="182" spans="8:12" ht="12.75">
      <c r="H182" s="2"/>
      <c r="L182" s="1"/>
    </row>
    <row r="183" spans="8:12" ht="12.75">
      <c r="H183" s="2"/>
      <c r="L183" s="1"/>
    </row>
    <row r="184" spans="8:12" ht="12.75">
      <c r="H184" s="2"/>
      <c r="L184" s="1"/>
    </row>
    <row r="185" spans="8:12" ht="12.75">
      <c r="H185" s="2"/>
      <c r="L185" s="1"/>
    </row>
    <row r="186" spans="8:12" ht="12.75">
      <c r="H186" s="2"/>
      <c r="L186" s="1"/>
    </row>
    <row r="187" spans="8:12" ht="12.75">
      <c r="H187" s="2"/>
      <c r="L187" s="1"/>
    </row>
    <row r="188" spans="8:12" ht="12.75">
      <c r="H188" s="2"/>
      <c r="L188" s="1"/>
    </row>
    <row r="189" ht="12.75">
      <c r="L189" s="1"/>
    </row>
    <row r="190" ht="12.75">
      <c r="L190" s="1"/>
    </row>
    <row r="191" ht="12.75">
      <c r="L191" s="1"/>
    </row>
    <row r="192" ht="12.75">
      <c r="L192" s="1"/>
    </row>
    <row r="193" ht="12.75">
      <c r="L193" s="1"/>
    </row>
    <row r="194" ht="12.75">
      <c r="L194" s="1"/>
    </row>
    <row r="195" ht="12.75">
      <c r="L195" s="1"/>
    </row>
    <row r="196" ht="12.75">
      <c r="L196" s="1"/>
    </row>
    <row r="197" ht="12.75">
      <c r="L197" s="1"/>
    </row>
    <row r="198" ht="12.75">
      <c r="L198" s="1"/>
    </row>
    <row r="199" ht="12.75">
      <c r="L199" s="1"/>
    </row>
    <row r="200" ht="12.75">
      <c r="L200" s="1"/>
    </row>
    <row r="201" ht="12.75">
      <c r="L201" s="1"/>
    </row>
    <row r="202" ht="12.75">
      <c r="L202" s="1"/>
    </row>
    <row r="203" ht="12.75">
      <c r="L203" s="1"/>
    </row>
    <row r="204" ht="12.75">
      <c r="L204" s="1"/>
    </row>
    <row r="205" ht="12.75">
      <c r="L205" s="1"/>
    </row>
    <row r="206" ht="12.75">
      <c r="L206" s="1"/>
    </row>
    <row r="207" ht="12.75">
      <c r="L207" s="1"/>
    </row>
    <row r="208" ht="12.75">
      <c r="L208" s="1"/>
    </row>
    <row r="209" ht="12.75">
      <c r="L209" s="1"/>
    </row>
    <row r="210" ht="12.75">
      <c r="L210" s="1"/>
    </row>
    <row r="211" ht="12.75">
      <c r="L211" s="1"/>
    </row>
    <row r="212" ht="12.75">
      <c r="L212" s="1"/>
    </row>
    <row r="213" ht="12.75">
      <c r="L213" s="1"/>
    </row>
    <row r="214" ht="12.75">
      <c r="L214" s="1"/>
    </row>
    <row r="215" ht="12.75">
      <c r="L215" s="1"/>
    </row>
    <row r="216" ht="12.75">
      <c r="L216" s="1"/>
    </row>
    <row r="217" ht="12.75">
      <c r="L217" s="1"/>
    </row>
    <row r="218" ht="12.75">
      <c r="L218" s="1"/>
    </row>
    <row r="219" ht="12.75">
      <c r="L219" s="1"/>
    </row>
    <row r="220" ht="12.75">
      <c r="L220" s="1"/>
    </row>
    <row r="221" ht="12.75">
      <c r="L221" s="1"/>
    </row>
    <row r="222" ht="12.75">
      <c r="L222" s="1"/>
    </row>
    <row r="223" ht="12.75">
      <c r="L223" s="1"/>
    </row>
    <row r="224" ht="12.75">
      <c r="L224" s="1"/>
    </row>
    <row r="225" ht="12.75">
      <c r="L225" s="1"/>
    </row>
    <row r="226" ht="12.75">
      <c r="L226" s="1"/>
    </row>
    <row r="227" ht="12.75">
      <c r="L227" s="1"/>
    </row>
    <row r="228" ht="12.75">
      <c r="L228" s="1"/>
    </row>
    <row r="229" ht="12.75">
      <c r="L229" s="1"/>
    </row>
    <row r="230" ht="12.75">
      <c r="L230" s="1"/>
    </row>
    <row r="231" ht="12.75">
      <c r="L231" s="1"/>
    </row>
    <row r="232" ht="12.75">
      <c r="L232" s="1"/>
    </row>
    <row r="233" ht="12.75">
      <c r="L233" s="1"/>
    </row>
    <row r="234" ht="12.75">
      <c r="L234" s="1"/>
    </row>
    <row r="235" ht="12.75">
      <c r="L235" s="1"/>
    </row>
    <row r="236" ht="12.75">
      <c r="L236" s="1"/>
    </row>
    <row r="237" ht="12.75">
      <c r="L237" s="1"/>
    </row>
    <row r="238" ht="12.75">
      <c r="L238" s="1"/>
    </row>
    <row r="239" ht="12.75">
      <c r="L239" s="1"/>
    </row>
    <row r="240" ht="12.75">
      <c r="L240" s="1"/>
    </row>
    <row r="241" ht="12.75">
      <c r="L241" s="1"/>
    </row>
    <row r="242" ht="12.75">
      <c r="L242" s="1"/>
    </row>
    <row r="243" ht="12.75">
      <c r="L243" s="1"/>
    </row>
    <row r="244" ht="12.75">
      <c r="L244" s="1"/>
    </row>
    <row r="245" ht="12.75">
      <c r="L245" s="1"/>
    </row>
    <row r="246" ht="12.75">
      <c r="L246" s="1"/>
    </row>
    <row r="247" ht="12.75">
      <c r="L247" s="1"/>
    </row>
    <row r="248" ht="12.75">
      <c r="L248" s="1"/>
    </row>
    <row r="249" ht="12.75">
      <c r="L249" s="1"/>
    </row>
    <row r="250" ht="12.75">
      <c r="L250" s="1"/>
    </row>
    <row r="251" ht="12.75">
      <c r="L251" s="1"/>
    </row>
    <row r="252" ht="12.75">
      <c r="L252" s="1"/>
    </row>
    <row r="253" ht="12.75">
      <c r="L253" s="1"/>
    </row>
    <row r="254" ht="12.75">
      <c r="L254" s="1"/>
    </row>
    <row r="255" ht="12.75">
      <c r="L255" s="1"/>
    </row>
    <row r="256" ht="12.75">
      <c r="L256" s="1"/>
    </row>
    <row r="257" ht="12.75">
      <c r="L257" s="1"/>
    </row>
    <row r="258" ht="12.75">
      <c r="L258" s="1"/>
    </row>
    <row r="259" ht="12.75">
      <c r="L259" s="1"/>
    </row>
    <row r="260" ht="12.75">
      <c r="L260" s="1"/>
    </row>
    <row r="261" ht="12.75">
      <c r="L261" s="1"/>
    </row>
    <row r="262" ht="12.75">
      <c r="L262" s="1"/>
    </row>
    <row r="263" ht="12.75">
      <c r="L263" s="1"/>
    </row>
    <row r="264" ht="12.75">
      <c r="L264" s="1"/>
    </row>
    <row r="265" ht="12.75">
      <c r="L265" s="1"/>
    </row>
    <row r="266" ht="12.75">
      <c r="L266" s="1"/>
    </row>
    <row r="267" ht="12.75">
      <c r="L267" s="1"/>
    </row>
    <row r="268" ht="12.75">
      <c r="L268" s="1"/>
    </row>
    <row r="269" ht="12.75">
      <c r="L269" s="1"/>
    </row>
    <row r="270" ht="12.75">
      <c r="L270" s="1"/>
    </row>
    <row r="271" ht="12.75">
      <c r="L271" s="1"/>
    </row>
    <row r="272" ht="12.75">
      <c r="L272" s="1"/>
    </row>
    <row r="273" ht="12.75">
      <c r="L273" s="1"/>
    </row>
    <row r="274" ht="12.75">
      <c r="L274" s="1"/>
    </row>
    <row r="275" ht="12.75">
      <c r="L275" s="1"/>
    </row>
    <row r="276" ht="12.75">
      <c r="L276" s="1"/>
    </row>
    <row r="277" ht="12.75">
      <c r="L277" s="1"/>
    </row>
    <row r="278" ht="12.75">
      <c r="L278" s="1"/>
    </row>
    <row r="279" ht="12.75">
      <c r="L279" s="1"/>
    </row>
    <row r="280" ht="12.75">
      <c r="L280" s="1"/>
    </row>
    <row r="281" ht="12.75">
      <c r="L281" s="1"/>
    </row>
    <row r="282" ht="12.75">
      <c r="L282" s="1"/>
    </row>
    <row r="283" ht="12.75">
      <c r="L283" s="1"/>
    </row>
    <row r="284" ht="12.75">
      <c r="L284" s="1"/>
    </row>
  </sheetData>
  <printOptions/>
  <pageMargins left="0.75" right="0.75" top="0.68" bottom="0.71" header="0.5" footer="0.5"/>
  <pageSetup horizontalDpi="600" verticalDpi="600" orientation="landscape" paperSize="9" scale="65" r:id="rId2"/>
  <rowBreaks count="2" manualBreakCount="2">
    <brk id="88" max="255" man="1"/>
    <brk id="124" max="255" man="1"/>
  </rowBreaks>
  <drawing r:id="rId1"/>
</worksheet>
</file>

<file path=xl/worksheets/sheet5.xml><?xml version="1.0" encoding="utf-8"?>
<worksheet xmlns="http://schemas.openxmlformats.org/spreadsheetml/2006/main" xmlns:r="http://schemas.openxmlformats.org/officeDocument/2006/relationships">
  <dimension ref="A1:O116"/>
  <sheetViews>
    <sheetView showZeros="0" zoomScale="75" zoomScaleNormal="75" workbookViewId="0" topLeftCell="A1">
      <pane xSplit="2" ySplit="4" topLeftCell="C74" activePane="bottomRight" state="frozen"/>
      <selection pane="topLeft" activeCell="A1" sqref="A1"/>
      <selection pane="topRight" activeCell="C1" sqref="C1"/>
      <selection pane="bottomLeft" activeCell="A5" sqref="A5"/>
      <selection pane="bottomRight" activeCell="D105" sqref="D105"/>
    </sheetView>
  </sheetViews>
  <sheetFormatPr defaultColWidth="9.140625" defaultRowHeight="12.75"/>
  <cols>
    <col min="1" max="1" width="4.00390625" style="0" bestFit="1" customWidth="1"/>
    <col min="2" max="2" width="5.7109375" style="0" customWidth="1"/>
    <col min="3" max="3" width="59.140625" style="0" bestFit="1" customWidth="1"/>
    <col min="4" max="4" width="9.57421875" style="0" bestFit="1" customWidth="1"/>
    <col min="5" max="5" width="3.00390625" style="0" bestFit="1" customWidth="1"/>
    <col min="6" max="6" width="9.28125" style="0" customWidth="1"/>
    <col min="7" max="7" width="6.57421875" style="0" customWidth="1"/>
    <col min="8" max="8" width="9.28125" style="0" customWidth="1"/>
    <col min="9" max="9" width="11.57421875" style="2" customWidth="1"/>
    <col min="10" max="10" width="9.28125" style="0" customWidth="1"/>
    <col min="11" max="12" width="9.28125" style="1" customWidth="1"/>
    <col min="13" max="13" width="9.28125" style="0" customWidth="1"/>
  </cols>
  <sheetData>
    <row r="1" ht="15.75">
      <c r="A1" s="14" t="s">
        <v>101</v>
      </c>
    </row>
    <row r="2" spans="1:15" ht="18">
      <c r="A2" s="44" t="str">
        <f>Intro!A3</f>
        <v>rev. July 2006 - G Hazeu, F Paramo &amp; J-L Weber</v>
      </c>
      <c r="B2" s="16"/>
      <c r="D2" t="str">
        <f>Intro!G3</f>
        <v>(Source: EEA)</v>
      </c>
      <c r="I2"/>
      <c r="K2"/>
      <c r="L2"/>
      <c r="M2" s="61"/>
      <c r="N2" s="61"/>
      <c r="O2" s="61"/>
    </row>
    <row r="3" spans="9:12" s="3" customFormat="1" ht="12.75">
      <c r="I3" s="63"/>
      <c r="K3" s="64"/>
      <c r="L3" s="64"/>
    </row>
    <row r="4" spans="1:13" s="3" customFormat="1" ht="116.25">
      <c r="A4" s="75" t="s">
        <v>88</v>
      </c>
      <c r="B4" s="75" t="s">
        <v>92</v>
      </c>
      <c r="C4" s="76" t="s">
        <v>91</v>
      </c>
      <c r="D4" s="77" t="s">
        <v>89</v>
      </c>
      <c r="E4" s="77"/>
      <c r="F4" s="77" t="s">
        <v>90</v>
      </c>
      <c r="H4" s="3" t="s">
        <v>79</v>
      </c>
      <c r="I4" s="63" t="s">
        <v>81</v>
      </c>
      <c r="J4" s="3" t="s">
        <v>80</v>
      </c>
      <c r="K4" s="64" t="s">
        <v>85</v>
      </c>
      <c r="L4" s="64" t="s">
        <v>84</v>
      </c>
      <c r="M4" s="3" t="s">
        <v>86</v>
      </c>
    </row>
    <row r="5" spans="1:13" ht="18">
      <c r="A5" s="14">
        <v>15</v>
      </c>
      <c r="B5" s="16" t="s">
        <v>113</v>
      </c>
      <c r="C5" t="s">
        <v>57</v>
      </c>
      <c r="D5" s="2">
        <v>1141</v>
      </c>
      <c r="E5" t="s">
        <v>44</v>
      </c>
      <c r="F5" s="2">
        <f>D5/A5</f>
        <v>76.06666666666666</v>
      </c>
      <c r="G5" t="s">
        <v>46</v>
      </c>
      <c r="H5" s="1">
        <f>+(F5/$F$103)*100</f>
        <v>0.07354529687819569</v>
      </c>
      <c r="J5" s="1">
        <f>+(F5/I8)*100</f>
        <v>0.0009035841286120943</v>
      </c>
      <c r="M5" s="1">
        <f>J5/L8%</f>
        <v>1.2365468635016186</v>
      </c>
    </row>
    <row r="6" spans="1:13" ht="18">
      <c r="A6" s="14">
        <v>15</v>
      </c>
      <c r="B6" s="16"/>
      <c r="C6" t="s">
        <v>58</v>
      </c>
      <c r="D6" s="2">
        <v>266</v>
      </c>
      <c r="E6" t="s">
        <v>44</v>
      </c>
      <c r="F6" s="2">
        <f>D6/A6</f>
        <v>17.733333333333334</v>
      </c>
      <c r="G6" t="s">
        <v>46</v>
      </c>
      <c r="H6" s="1">
        <f>+(F6/$F$104)*100</f>
        <v>0.01918300260283509</v>
      </c>
      <c r="J6" s="1">
        <f>+(F6/I8)*100</f>
        <v>0.00021065151464576436</v>
      </c>
      <c r="M6" s="1">
        <f>J6/L8%</f>
        <v>0.2882747289144878</v>
      </c>
    </row>
    <row r="7" spans="1:8" ht="18">
      <c r="A7" s="14">
        <v>15</v>
      </c>
      <c r="B7" s="16"/>
      <c r="C7" s="47" t="s">
        <v>100</v>
      </c>
      <c r="D7" s="52">
        <f>D5-D6</f>
        <v>875</v>
      </c>
      <c r="E7" s="47" t="s">
        <v>44</v>
      </c>
      <c r="F7" s="52">
        <f>D7/A7</f>
        <v>58.333333333333336</v>
      </c>
      <c r="G7" s="47" t="s">
        <v>46</v>
      </c>
      <c r="H7" s="1"/>
    </row>
    <row r="8" spans="1:12" s="47" customFormat="1" ht="18">
      <c r="A8" s="14">
        <v>15</v>
      </c>
      <c r="B8" s="87"/>
      <c r="C8" s="47" t="s">
        <v>99</v>
      </c>
      <c r="D8" s="52">
        <f>D5+D6</f>
        <v>1407</v>
      </c>
      <c r="E8" s="47" t="s">
        <v>44</v>
      </c>
      <c r="F8" s="52">
        <f>F5+F6</f>
        <v>93.8</v>
      </c>
      <c r="G8" s="47" t="s">
        <v>46</v>
      </c>
      <c r="I8" s="2">
        <v>8418327</v>
      </c>
      <c r="K8" s="1">
        <v>1.0960977160865746</v>
      </c>
      <c r="L8" s="1">
        <f>K8/A5</f>
        <v>0.0730731810724383</v>
      </c>
    </row>
    <row r="9" spans="1:13" ht="18">
      <c r="A9" s="66">
        <v>10</v>
      </c>
      <c r="B9" s="67" t="s">
        <v>22</v>
      </c>
      <c r="C9" s="28" t="s">
        <v>57</v>
      </c>
      <c r="D9" s="31">
        <v>2701.6903199999997</v>
      </c>
      <c r="E9" s="28" t="s">
        <v>44</v>
      </c>
      <c r="F9" s="31">
        <f>D9/A9</f>
        <v>270.16903199999996</v>
      </c>
      <c r="G9" s="28" t="s">
        <v>46</v>
      </c>
      <c r="H9" s="29">
        <f>+(F9/$F$103)*100</f>
        <v>0.2612137817581256</v>
      </c>
      <c r="I9" s="69"/>
      <c r="J9" s="29">
        <f>+(F9/I12)*100</f>
        <v>0.008808327873428034</v>
      </c>
      <c r="K9" s="70"/>
      <c r="L9" s="70"/>
      <c r="M9" s="29">
        <f>J9/L12%</f>
        <v>4.536893920635646</v>
      </c>
    </row>
    <row r="10" spans="1:13" ht="18">
      <c r="A10" s="66">
        <v>10</v>
      </c>
      <c r="B10" s="67"/>
      <c r="C10" s="28" t="s">
        <v>58</v>
      </c>
      <c r="D10" s="31">
        <v>8123.29772</v>
      </c>
      <c r="E10" s="28" t="s">
        <v>44</v>
      </c>
      <c r="F10" s="31">
        <f>D10/A10</f>
        <v>812.3297719999999</v>
      </c>
      <c r="G10" s="28" t="s">
        <v>46</v>
      </c>
      <c r="H10" s="29">
        <f>+(F10/$F$104)*100</f>
        <v>0.8787363231561898</v>
      </c>
      <c r="I10" s="69"/>
      <c r="J10" s="29">
        <f>+(F10/I12)*100</f>
        <v>0.02648440837261852</v>
      </c>
      <c r="K10" s="70"/>
      <c r="L10" s="70"/>
      <c r="M10" s="29">
        <f>J10/L12%</f>
        <v>13.64128959139233</v>
      </c>
    </row>
    <row r="11" spans="1:13" ht="18">
      <c r="A11" s="66">
        <v>10</v>
      </c>
      <c r="B11" s="67"/>
      <c r="C11" s="28" t="s">
        <v>100</v>
      </c>
      <c r="D11" s="31">
        <f>D9-D10</f>
        <v>-5421.6074</v>
      </c>
      <c r="E11" s="28" t="s">
        <v>44</v>
      </c>
      <c r="F11" s="31">
        <f>D11/A11</f>
        <v>-542.16074</v>
      </c>
      <c r="G11" s="28" t="s">
        <v>46</v>
      </c>
      <c r="H11" s="29"/>
      <c r="I11" s="31"/>
      <c r="J11" s="28"/>
      <c r="K11" s="29"/>
      <c r="L11" s="29"/>
      <c r="M11" s="28"/>
    </row>
    <row r="12" spans="1:13" ht="18">
      <c r="A12" s="66">
        <v>10</v>
      </c>
      <c r="B12" s="67"/>
      <c r="C12" s="28" t="s">
        <v>99</v>
      </c>
      <c r="D12" s="31">
        <f>D9+D10</f>
        <v>10824.98804</v>
      </c>
      <c r="E12" s="28" t="s">
        <v>44</v>
      </c>
      <c r="F12" s="31">
        <f>F9+F10</f>
        <v>1082.4988039999998</v>
      </c>
      <c r="G12" s="28" t="s">
        <v>46</v>
      </c>
      <c r="H12" s="28"/>
      <c r="I12" s="31">
        <v>3067199.9939399995</v>
      </c>
      <c r="J12" s="28"/>
      <c r="K12" s="29">
        <v>1.9414886103825708</v>
      </c>
      <c r="L12" s="29">
        <f>K12/A9</f>
        <v>0.19414886103825707</v>
      </c>
      <c r="M12" s="28"/>
    </row>
    <row r="13" spans="1:13" ht="18">
      <c r="A13" s="14">
        <v>10</v>
      </c>
      <c r="B13" s="16" t="s">
        <v>27</v>
      </c>
      <c r="C13" t="s">
        <v>57</v>
      </c>
      <c r="D13" s="2">
        <v>7180.780790000002</v>
      </c>
      <c r="E13" t="s">
        <v>44</v>
      </c>
      <c r="F13" s="2">
        <f>D13/A13</f>
        <v>718.0780790000001</v>
      </c>
      <c r="G13" t="s">
        <v>46</v>
      </c>
      <c r="H13" s="1">
        <f>+(F13/$F$103)*100</f>
        <v>0.6942760583056022</v>
      </c>
      <c r="J13" s="1">
        <f>+(F13/I16)*100</f>
        <v>0.006477084936978542</v>
      </c>
      <c r="L13" s="1">
        <f>K13/A10</f>
        <v>0</v>
      </c>
      <c r="M13" s="1">
        <f>J13/L16%</f>
        <v>5.909222181489295</v>
      </c>
    </row>
    <row r="14" spans="1:13" ht="18">
      <c r="A14" s="14">
        <v>10</v>
      </c>
      <c r="B14" s="16"/>
      <c r="C14" t="s">
        <v>58</v>
      </c>
      <c r="D14" s="2">
        <v>7595.010939999998</v>
      </c>
      <c r="E14" t="s">
        <v>44</v>
      </c>
      <c r="F14" s="2">
        <f>D14/A14</f>
        <v>759.5010939999999</v>
      </c>
      <c r="G14" t="s">
        <v>46</v>
      </c>
      <c r="H14" s="1">
        <f>+(F14/$F$104)*100</f>
        <v>0.8215889922777119</v>
      </c>
      <c r="J14" s="1">
        <f>+(F14/I16)*100</f>
        <v>0.006850721724323968</v>
      </c>
      <c r="L14" s="1">
        <f>K14/A11</f>
        <v>0</v>
      </c>
      <c r="M14" s="1">
        <f>J14/L16%</f>
        <v>6.250101267233066</v>
      </c>
    </row>
    <row r="15" spans="1:8" ht="18">
      <c r="A15" s="14">
        <v>10</v>
      </c>
      <c r="B15" s="16"/>
      <c r="C15" s="47" t="s">
        <v>100</v>
      </c>
      <c r="D15" s="52">
        <f>D13-D14</f>
        <v>-414.2301499999967</v>
      </c>
      <c r="E15" s="47" t="s">
        <v>44</v>
      </c>
      <c r="F15" s="52">
        <f>D15/A15</f>
        <v>-41.423014999999666</v>
      </c>
      <c r="G15" s="47" t="s">
        <v>46</v>
      </c>
      <c r="H15" s="1"/>
    </row>
    <row r="16" spans="1:12" s="47" customFormat="1" ht="18">
      <c r="A16" s="81">
        <v>10</v>
      </c>
      <c r="B16" s="87"/>
      <c r="C16" s="47" t="s">
        <v>99</v>
      </c>
      <c r="D16" s="52">
        <f>D13+D14</f>
        <v>14775.79173</v>
      </c>
      <c r="E16" s="47" t="s">
        <v>44</v>
      </c>
      <c r="F16" s="52">
        <f>F13+F14</f>
        <v>1477.579173</v>
      </c>
      <c r="G16" s="47" t="s">
        <v>46</v>
      </c>
      <c r="I16" s="2">
        <v>11086439.130979996</v>
      </c>
      <c r="K16" s="1">
        <v>1.0960977160865746</v>
      </c>
      <c r="L16" s="1">
        <f>K16/A13</f>
        <v>0.10960977160865745</v>
      </c>
    </row>
    <row r="17" spans="1:13" ht="18">
      <c r="A17" s="66">
        <v>9</v>
      </c>
      <c r="B17" s="67" t="s">
        <v>28</v>
      </c>
      <c r="C17" s="28" t="s">
        <v>57</v>
      </c>
      <c r="D17" s="31">
        <v>284071.21392</v>
      </c>
      <c r="E17" s="28" t="s">
        <v>44</v>
      </c>
      <c r="F17" s="31">
        <f>D17/A17</f>
        <v>31563.468213333334</v>
      </c>
      <c r="G17" s="28" t="s">
        <v>46</v>
      </c>
      <c r="H17" s="29">
        <f>+(F17/$F$103)*100</f>
        <v>30.51723891658755</v>
      </c>
      <c r="I17" s="69"/>
      <c r="J17" s="29">
        <f>+(F17/I20)*100</f>
        <v>0.40100716108588336</v>
      </c>
      <c r="K17" s="70"/>
      <c r="L17" s="70">
        <f>K17/A14</f>
        <v>0</v>
      </c>
      <c r="M17" s="29">
        <f>J17/L20%</f>
        <v>55.325641988362364</v>
      </c>
    </row>
    <row r="18" spans="1:13" ht="18">
      <c r="A18" s="66">
        <v>9</v>
      </c>
      <c r="B18" s="67"/>
      <c r="C18" s="28" t="s">
        <v>58</v>
      </c>
      <c r="D18" s="31">
        <v>5714.523729999999</v>
      </c>
      <c r="E18" s="28" t="s">
        <v>44</v>
      </c>
      <c r="F18" s="31">
        <f>D18/A18</f>
        <v>634.947081111111</v>
      </c>
      <c r="G18" s="28" t="s">
        <v>46</v>
      </c>
      <c r="H18" s="29">
        <f>+(F18/$F$104)*100</f>
        <v>0.6868529046776494</v>
      </c>
      <c r="I18" s="69"/>
      <c r="J18" s="29">
        <f>+(F18/I20)*100</f>
        <v>0.008066867833255931</v>
      </c>
      <c r="K18" s="70"/>
      <c r="L18" s="70">
        <f>K18/A15</f>
        <v>0</v>
      </c>
      <c r="M18" s="29">
        <f>J18/L20%</f>
        <v>1.1129592810801936</v>
      </c>
    </row>
    <row r="19" spans="1:13" ht="18">
      <c r="A19" s="66">
        <v>9</v>
      </c>
      <c r="B19" s="67"/>
      <c r="C19" s="28" t="s">
        <v>100</v>
      </c>
      <c r="D19" s="31">
        <f>D17-D18</f>
        <v>278356.69019</v>
      </c>
      <c r="E19" s="28" t="s">
        <v>44</v>
      </c>
      <c r="F19" s="31">
        <f>D19/A19</f>
        <v>30928.52113222222</v>
      </c>
      <c r="G19" s="28" t="s">
        <v>46</v>
      </c>
      <c r="H19" s="28"/>
      <c r="I19" s="31"/>
      <c r="J19" s="28"/>
      <c r="K19" s="29"/>
      <c r="L19" s="29"/>
      <c r="M19" s="28"/>
    </row>
    <row r="20" spans="1:13" ht="18">
      <c r="A20" s="66">
        <v>9</v>
      </c>
      <c r="B20" s="67"/>
      <c r="C20" s="28" t="s">
        <v>99</v>
      </c>
      <c r="D20" s="31">
        <f>D17+D18</f>
        <v>289785.73765</v>
      </c>
      <c r="E20" s="28" t="s">
        <v>44</v>
      </c>
      <c r="F20" s="31">
        <f>F17+F18</f>
        <v>32198.415294444443</v>
      </c>
      <c r="G20" s="28" t="s">
        <v>46</v>
      </c>
      <c r="H20" s="28"/>
      <c r="I20" s="31">
        <v>7871048.518899994</v>
      </c>
      <c r="J20" s="28"/>
      <c r="K20" s="29">
        <v>6.523312373911738</v>
      </c>
      <c r="L20" s="29">
        <f>K20/A17</f>
        <v>0.7248124859901931</v>
      </c>
      <c r="M20" s="28"/>
    </row>
    <row r="21" spans="1:13" ht="18">
      <c r="A21" s="14">
        <v>10</v>
      </c>
      <c r="B21" s="16" t="s">
        <v>29</v>
      </c>
      <c r="C21" t="s">
        <v>57</v>
      </c>
      <c r="D21" s="2">
        <v>258300.39131000018</v>
      </c>
      <c r="E21" t="s">
        <v>44</v>
      </c>
      <c r="F21" s="2">
        <f>D21/A21</f>
        <v>25830.03913100002</v>
      </c>
      <c r="G21" t="s">
        <v>46</v>
      </c>
      <c r="H21" s="1">
        <f>+(F21/$F$103)*100</f>
        <v>24.973854902692487</v>
      </c>
      <c r="J21" s="1">
        <f>+(F21/I24)*100</f>
        <v>0.15229269176093416</v>
      </c>
      <c r="L21" s="1">
        <f>K21/A18</f>
        <v>0</v>
      </c>
      <c r="M21" s="1">
        <f>J21/L24%</f>
        <v>63.97177751021965</v>
      </c>
    </row>
    <row r="22" spans="1:13" ht="18">
      <c r="A22" s="14">
        <v>10</v>
      </c>
      <c r="B22" s="16"/>
      <c r="C22" t="s">
        <v>58</v>
      </c>
      <c r="D22" s="2">
        <v>94569.30742999991</v>
      </c>
      <c r="E22" t="s">
        <v>44</v>
      </c>
      <c r="F22" s="2">
        <f>D22/A22</f>
        <v>9456.930742999992</v>
      </c>
      <c r="G22" t="s">
        <v>46</v>
      </c>
      <c r="H22" s="1">
        <f>+(F22/$F$104)*100</f>
        <v>10.230018443109023</v>
      </c>
      <c r="J22" s="1">
        <f>+(F22/I24)*100</f>
        <v>0.055757617375024125</v>
      </c>
      <c r="L22" s="1">
        <f>K22/A19</f>
        <v>0</v>
      </c>
      <c r="M22" s="1">
        <f>J22/L24%</f>
        <v>23.421438363006065</v>
      </c>
    </row>
    <row r="23" spans="1:8" ht="18">
      <c r="A23" s="14">
        <v>10</v>
      </c>
      <c r="B23" s="16"/>
      <c r="C23" s="47" t="s">
        <v>100</v>
      </c>
      <c r="D23" s="52">
        <f>D21-D22</f>
        <v>163731.08388000028</v>
      </c>
      <c r="E23" s="47" t="s">
        <v>44</v>
      </c>
      <c r="F23" s="52">
        <f>D23/A23</f>
        <v>16373.108388000028</v>
      </c>
      <c r="G23" s="47" t="s">
        <v>46</v>
      </c>
      <c r="H23" s="1"/>
    </row>
    <row r="24" spans="1:12" s="47" customFormat="1" ht="18">
      <c r="A24" s="81">
        <v>10</v>
      </c>
      <c r="B24" s="87"/>
      <c r="C24" s="47" t="s">
        <v>99</v>
      </c>
      <c r="D24" s="52">
        <f>D21+D22</f>
        <v>352869.6987400001</v>
      </c>
      <c r="E24" s="47" t="s">
        <v>44</v>
      </c>
      <c r="F24" s="52">
        <f>F21+F22</f>
        <v>35286.96987400001</v>
      </c>
      <c r="G24" s="47" t="s">
        <v>46</v>
      </c>
      <c r="I24" s="2">
        <v>16960787.04258998</v>
      </c>
      <c r="K24" s="1">
        <v>2.3806231073789537</v>
      </c>
      <c r="L24" s="1">
        <f>K24/A21</f>
        <v>0.23806231073789536</v>
      </c>
    </row>
    <row r="25" spans="1:13" ht="18">
      <c r="A25" s="66">
        <v>10</v>
      </c>
      <c r="B25" s="67" t="s">
        <v>26</v>
      </c>
      <c r="C25" s="28" t="s">
        <v>57</v>
      </c>
      <c r="D25" s="31">
        <v>1225.7412</v>
      </c>
      <c r="E25" s="28" t="s">
        <v>44</v>
      </c>
      <c r="F25" s="31">
        <f>D25/A25</f>
        <v>122.57412</v>
      </c>
      <c r="G25" s="28" t="s">
        <v>46</v>
      </c>
      <c r="H25" s="29">
        <f>+(F25/$F$103)*100</f>
        <v>0.1185111749997842</v>
      </c>
      <c r="I25" s="69"/>
      <c r="J25" s="29">
        <f>+(F25/I28)*100</f>
        <v>0.0023449796642682763</v>
      </c>
      <c r="K25" s="70"/>
      <c r="L25" s="70">
        <f>K25/A22</f>
        <v>0</v>
      </c>
      <c r="M25" s="29">
        <f>J25/L28%</f>
        <v>2.147467852195163</v>
      </c>
    </row>
    <row r="26" spans="1:13" ht="18">
      <c r="A26" s="66">
        <v>10</v>
      </c>
      <c r="B26" s="67"/>
      <c r="C26" s="28" t="s">
        <v>58</v>
      </c>
      <c r="D26" s="31">
        <v>267.12818</v>
      </c>
      <c r="E26" s="28" t="s">
        <v>44</v>
      </c>
      <c r="F26" s="31">
        <f>D26/A26</f>
        <v>26.712818</v>
      </c>
      <c r="G26" s="28" t="s">
        <v>46</v>
      </c>
      <c r="H26" s="29">
        <f>+(F26/$F$104)*100</f>
        <v>0.028896544580247735</v>
      </c>
      <c r="I26" s="69"/>
      <c r="J26" s="29">
        <f>+(F26/I28)*100</f>
        <v>0.000511046010245063</v>
      </c>
      <c r="K26" s="70"/>
      <c r="L26" s="70">
        <f>K26/A23</f>
        <v>0</v>
      </c>
      <c r="M26" s="29">
        <f>J26/L28%</f>
        <v>0.46800187426628315</v>
      </c>
    </row>
    <row r="27" spans="1:13" ht="18">
      <c r="A27" s="66">
        <v>10</v>
      </c>
      <c r="B27" s="67"/>
      <c r="C27" s="28" t="s">
        <v>100</v>
      </c>
      <c r="D27" s="31">
        <f>D25-D26</f>
        <v>958.61302</v>
      </c>
      <c r="E27" s="28" t="s">
        <v>44</v>
      </c>
      <c r="F27" s="31">
        <f>D27/A27</f>
        <v>95.861302</v>
      </c>
      <c r="G27" s="28" t="s">
        <v>46</v>
      </c>
      <c r="H27" s="28"/>
      <c r="I27" s="31"/>
      <c r="J27" s="28"/>
      <c r="K27" s="29"/>
      <c r="L27" s="29"/>
      <c r="M27" s="28"/>
    </row>
    <row r="28" spans="1:13" ht="18">
      <c r="A28" s="66">
        <v>10</v>
      </c>
      <c r="B28" s="67"/>
      <c r="C28" s="28" t="s">
        <v>99</v>
      </c>
      <c r="D28" s="31">
        <f>D25+D26</f>
        <v>1492.8693799999999</v>
      </c>
      <c r="E28" s="28" t="s">
        <v>44</v>
      </c>
      <c r="F28" s="31">
        <f>F25+F26</f>
        <v>149.286938</v>
      </c>
      <c r="G28" s="28" t="s">
        <v>46</v>
      </c>
      <c r="H28" s="28"/>
      <c r="I28" s="31">
        <v>5227086.6936599985</v>
      </c>
      <c r="J28" s="28"/>
      <c r="K28" s="29">
        <v>1.0919742811847983</v>
      </c>
      <c r="L28" s="29">
        <f>K28/A25</f>
        <v>0.10919742811847984</v>
      </c>
      <c r="M28" s="28"/>
    </row>
    <row r="29" spans="1:13" ht="18">
      <c r="A29" s="14">
        <v>6</v>
      </c>
      <c r="B29" s="16" t="s">
        <v>24</v>
      </c>
      <c r="C29" t="s">
        <v>57</v>
      </c>
      <c r="D29" s="2">
        <v>24892.699249999987</v>
      </c>
      <c r="E29" t="s">
        <v>44</v>
      </c>
      <c r="F29" s="2">
        <f>D29/A29</f>
        <v>4148.7832083333315</v>
      </c>
      <c r="G29" t="s">
        <v>46</v>
      </c>
      <c r="H29" s="1">
        <f>+(F29/$F$103)*100</f>
        <v>4.0112641464524295</v>
      </c>
      <c r="J29" s="1">
        <f>+(F29/I32)*100</f>
        <v>0.0860001134013869</v>
      </c>
      <c r="L29" s="1">
        <f>K29/A26</f>
        <v>0</v>
      </c>
      <c r="M29" s="1">
        <f>J29/L32%</f>
        <v>20.27691567293757</v>
      </c>
    </row>
    <row r="30" spans="1:13" ht="18">
      <c r="A30" s="14">
        <v>6</v>
      </c>
      <c r="B30" s="16"/>
      <c r="C30" t="s">
        <v>58</v>
      </c>
      <c r="D30" s="2">
        <v>40461.048299999995</v>
      </c>
      <c r="E30" t="s">
        <v>44</v>
      </c>
      <c r="F30" s="2">
        <f>D30/A30</f>
        <v>6743.5080499999995</v>
      </c>
      <c r="G30" t="s">
        <v>46</v>
      </c>
      <c r="H30" s="1">
        <f>+(F30/$F$104)*100</f>
        <v>7.294778147108421</v>
      </c>
      <c r="J30" s="1">
        <f>+(F30/I32)*100</f>
        <v>0.13978615606095807</v>
      </c>
      <c r="L30" s="1">
        <f>K30/A27</f>
        <v>0</v>
      </c>
      <c r="M30" s="1">
        <f>J30/L32%</f>
        <v>32.95846931576752</v>
      </c>
    </row>
    <row r="31" spans="1:8" ht="18">
      <c r="A31" s="14">
        <v>6</v>
      </c>
      <c r="B31" s="16"/>
      <c r="C31" s="47" t="s">
        <v>100</v>
      </c>
      <c r="D31" s="52">
        <f>D29-D30</f>
        <v>-15568.349050000008</v>
      </c>
      <c r="E31" s="47" t="s">
        <v>44</v>
      </c>
      <c r="F31" s="52">
        <f>D31/A31</f>
        <v>-2594.724841666668</v>
      </c>
      <c r="G31" s="47" t="s">
        <v>46</v>
      </c>
      <c r="H31" s="1"/>
    </row>
    <row r="32" spans="1:12" s="47" customFormat="1" ht="18">
      <c r="A32" s="81">
        <v>6</v>
      </c>
      <c r="B32" s="87"/>
      <c r="C32" s="47" t="s">
        <v>99</v>
      </c>
      <c r="D32" s="52">
        <f>D29+D30</f>
        <v>65353.747549999985</v>
      </c>
      <c r="E32" s="47" t="s">
        <v>44</v>
      </c>
      <c r="F32" s="52">
        <f>F29+F30</f>
        <v>10892.291258333331</v>
      </c>
      <c r="G32" s="47" t="s">
        <v>46</v>
      </c>
      <c r="I32" s="2">
        <v>4824160.1600800045</v>
      </c>
      <c r="K32" s="1">
        <v>2.544769079929635</v>
      </c>
      <c r="L32" s="1">
        <f>K32/A29</f>
        <v>0.4241281799882725</v>
      </c>
    </row>
    <row r="33" spans="1:13" ht="18">
      <c r="A33" s="66">
        <v>14</v>
      </c>
      <c r="B33" s="67" t="s">
        <v>21</v>
      </c>
      <c r="C33" s="28" t="s">
        <v>57</v>
      </c>
      <c r="D33" s="31">
        <v>88367.57110999995</v>
      </c>
      <c r="E33" s="28" t="s">
        <v>44</v>
      </c>
      <c r="F33" s="31">
        <f>D33/A33</f>
        <v>6311.969364999996</v>
      </c>
      <c r="G33" s="28" t="s">
        <v>46</v>
      </c>
      <c r="H33" s="29">
        <f>+(F33/$F$103)*100</f>
        <v>6.102747513168288</v>
      </c>
      <c r="I33" s="69"/>
      <c r="J33" s="29">
        <f>+(F33/I36)*100</f>
        <v>0.012490332829338398</v>
      </c>
      <c r="K33" s="70"/>
      <c r="L33" s="70">
        <f>K33/A30</f>
        <v>0</v>
      </c>
      <c r="M33" s="29">
        <f>J33/L36%</f>
        <v>3.7190468123222096</v>
      </c>
    </row>
    <row r="34" spans="1:13" ht="18">
      <c r="A34" s="66">
        <v>14</v>
      </c>
      <c r="B34" s="67"/>
      <c r="C34" s="28" t="s">
        <v>58</v>
      </c>
      <c r="D34" s="31">
        <v>112897.57324000006</v>
      </c>
      <c r="E34" s="28" t="s">
        <v>44</v>
      </c>
      <c r="F34" s="31">
        <f>D34/A34</f>
        <v>8064.112374285718</v>
      </c>
      <c r="G34" s="28" t="s">
        <v>46</v>
      </c>
      <c r="H34" s="29">
        <f>+(F34/$F$104)*100</f>
        <v>8.72333958639911</v>
      </c>
      <c r="I34" s="69"/>
      <c r="J34" s="29">
        <f>+(F34/I36)*100</f>
        <v>0.01595753111327323</v>
      </c>
      <c r="K34" s="70"/>
      <c r="L34" s="70">
        <f>K34/A31</f>
        <v>0</v>
      </c>
      <c r="M34" s="29">
        <f>J34/L36%</f>
        <v>4.751419039847542</v>
      </c>
    </row>
    <row r="35" spans="1:13" ht="18">
      <c r="A35" s="66">
        <v>14</v>
      </c>
      <c r="B35" s="67"/>
      <c r="C35" s="28" t="s">
        <v>100</v>
      </c>
      <c r="D35" s="31">
        <f>D33-D34</f>
        <v>-24530.00213000011</v>
      </c>
      <c r="E35" s="28" t="s">
        <v>44</v>
      </c>
      <c r="F35" s="31">
        <f>D35/A35</f>
        <v>-1752.1430092857222</v>
      </c>
      <c r="G35" s="28" t="s">
        <v>46</v>
      </c>
      <c r="H35" s="28"/>
      <c r="I35" s="31"/>
      <c r="J35" s="28"/>
      <c r="K35" s="29"/>
      <c r="L35" s="29"/>
      <c r="M35" s="28"/>
    </row>
    <row r="36" spans="1:13" ht="18">
      <c r="A36" s="66">
        <v>14</v>
      </c>
      <c r="B36" s="67"/>
      <c r="C36" s="28" t="s">
        <v>99</v>
      </c>
      <c r="D36" s="31">
        <f>D33+D34</f>
        <v>201265.14435000002</v>
      </c>
      <c r="E36" s="28" t="s">
        <v>44</v>
      </c>
      <c r="F36" s="31">
        <f>F33+F34</f>
        <v>14376.081739285713</v>
      </c>
      <c r="G36" s="28" t="s">
        <v>46</v>
      </c>
      <c r="H36" s="28"/>
      <c r="I36" s="31">
        <v>50534837.231669955</v>
      </c>
      <c r="J36" s="28"/>
      <c r="K36" s="29">
        <v>4.701867667579864</v>
      </c>
      <c r="L36" s="29">
        <f>K36/A33</f>
        <v>0.3358476905414189</v>
      </c>
      <c r="M36" s="28"/>
    </row>
    <row r="37" spans="1:13" ht="18">
      <c r="A37" s="14">
        <v>10</v>
      </c>
      <c r="B37" s="16" t="s">
        <v>23</v>
      </c>
      <c r="C37" t="s">
        <v>57</v>
      </c>
      <c r="D37" s="2">
        <v>47157</v>
      </c>
      <c r="E37" t="s">
        <v>44</v>
      </c>
      <c r="F37" s="2">
        <f>D37/A37</f>
        <v>4715.7</v>
      </c>
      <c r="G37" t="s">
        <v>46</v>
      </c>
      <c r="H37" s="1">
        <f>+(F37/$F$103)*100</f>
        <v>4.559389436746373</v>
      </c>
      <c r="J37" s="1">
        <f>+(F37/I40)*100</f>
        <v>0.008409079451972034</v>
      </c>
      <c r="L37" s="1">
        <f>K37/A34</f>
        <v>0</v>
      </c>
      <c r="M37" s="1">
        <f>J37/L40%</f>
        <v>4.20704698435639</v>
      </c>
    </row>
    <row r="38" spans="1:13" ht="18">
      <c r="A38" s="14">
        <v>10</v>
      </c>
      <c r="B38" s="16"/>
      <c r="C38" t="s">
        <v>58</v>
      </c>
      <c r="D38" s="2">
        <v>103144</v>
      </c>
      <c r="E38" t="s">
        <v>44</v>
      </c>
      <c r="F38" s="2">
        <f>D38/A38</f>
        <v>10314.4</v>
      </c>
      <c r="G38" t="s">
        <v>46</v>
      </c>
      <c r="H38" s="1">
        <f>+(F38/$F$104)*100</f>
        <v>11.157584325940725</v>
      </c>
      <c r="J38" s="1">
        <f>+(F38/I40)*100</f>
        <v>0.018392732595249983</v>
      </c>
      <c r="L38" s="1">
        <f>K38/A35</f>
        <v>0</v>
      </c>
      <c r="M38" s="1">
        <f>J38/L40%</f>
        <v>9.201850290613388</v>
      </c>
    </row>
    <row r="39" spans="1:8" ht="18">
      <c r="A39" s="14">
        <v>10</v>
      </c>
      <c r="B39" s="16"/>
      <c r="C39" s="47" t="s">
        <v>100</v>
      </c>
      <c r="D39" s="52">
        <f>D37-D38</f>
        <v>-55987</v>
      </c>
      <c r="E39" s="47" t="s">
        <v>44</v>
      </c>
      <c r="F39" s="52">
        <f>D39/A39</f>
        <v>-5598.7</v>
      </c>
      <c r="G39" s="47" t="s">
        <v>46</v>
      </c>
      <c r="H39" s="1"/>
    </row>
    <row r="40" spans="1:12" s="47" customFormat="1" ht="18">
      <c r="A40" s="81">
        <v>10</v>
      </c>
      <c r="B40" s="87"/>
      <c r="C40" s="47" t="s">
        <v>99</v>
      </c>
      <c r="D40" s="52">
        <f>D37+D38</f>
        <v>150301</v>
      </c>
      <c r="E40" s="47" t="s">
        <v>44</v>
      </c>
      <c r="F40" s="52">
        <f>F37+F38</f>
        <v>15030.099999999999</v>
      </c>
      <c r="G40" s="47" t="s">
        <v>46</v>
      </c>
      <c r="I40" s="2">
        <v>56078671</v>
      </c>
      <c r="K40" s="1">
        <v>1.9988080673309823</v>
      </c>
      <c r="L40" s="1">
        <f>K40/A37</f>
        <v>0.19988080673309822</v>
      </c>
    </row>
    <row r="41" spans="1:13" ht="18">
      <c r="A41" s="66">
        <v>10</v>
      </c>
      <c r="B41" s="67" t="s">
        <v>112</v>
      </c>
      <c r="C41" s="28" t="s">
        <v>57</v>
      </c>
      <c r="D41" s="31">
        <v>3769</v>
      </c>
      <c r="E41" s="28" t="s">
        <v>44</v>
      </c>
      <c r="F41" s="31">
        <f>D41/A41</f>
        <v>376.9</v>
      </c>
      <c r="G41" s="28" t="s">
        <v>46</v>
      </c>
      <c r="H41" s="29">
        <f>+(F41/$F$103)*100</f>
        <v>0.3644069552154946</v>
      </c>
      <c r="I41" s="69"/>
      <c r="J41" s="29">
        <f>+(F41/I44)*100</f>
        <v>0.0031428028231024773</v>
      </c>
      <c r="K41" s="70"/>
      <c r="L41" s="70">
        <f>K41/A38</f>
        <v>0</v>
      </c>
      <c r="M41" s="29">
        <f>J41/L44%</f>
        <v>1.545539913804062</v>
      </c>
    </row>
    <row r="42" spans="1:13" ht="18">
      <c r="A42" s="66">
        <v>10</v>
      </c>
      <c r="B42" s="67"/>
      <c r="C42" s="28" t="s">
        <v>58</v>
      </c>
      <c r="D42" s="31">
        <v>5530</v>
      </c>
      <c r="E42" s="28" t="s">
        <v>44</v>
      </c>
      <c r="F42" s="31">
        <f>D42/A42</f>
        <v>553</v>
      </c>
      <c r="G42" s="28" t="s">
        <v>46</v>
      </c>
      <c r="H42" s="29">
        <f>+(F42/$F$104)*100</f>
        <v>0.5982067916936731</v>
      </c>
      <c r="I42" s="69"/>
      <c r="J42" s="29">
        <f>+(F42/I44)*100</f>
        <v>0.004611223033100743</v>
      </c>
      <c r="K42" s="70"/>
      <c r="L42" s="70">
        <f>K42/A39</f>
        <v>0</v>
      </c>
      <c r="M42" s="29">
        <f>J42/L44%</f>
        <v>2.267666681702431</v>
      </c>
    </row>
    <row r="43" spans="1:13" ht="18">
      <c r="A43" s="66">
        <v>10</v>
      </c>
      <c r="B43" s="67"/>
      <c r="C43" s="28" t="s">
        <v>100</v>
      </c>
      <c r="D43" s="31">
        <f>D41-D42</f>
        <v>-1761</v>
      </c>
      <c r="E43" s="28" t="s">
        <v>44</v>
      </c>
      <c r="F43" s="31">
        <f>D43/A43</f>
        <v>-176.1</v>
      </c>
      <c r="G43" s="28" t="s">
        <v>46</v>
      </c>
      <c r="H43" s="28"/>
      <c r="I43" s="31"/>
      <c r="J43" s="28"/>
      <c r="K43" s="29"/>
      <c r="L43" s="29"/>
      <c r="M43" s="28"/>
    </row>
    <row r="44" spans="1:13" ht="18">
      <c r="A44" s="66">
        <v>10</v>
      </c>
      <c r="B44" s="67"/>
      <c r="C44" s="28" t="s">
        <v>99</v>
      </c>
      <c r="D44" s="31">
        <f>D41+D42</f>
        <v>9299</v>
      </c>
      <c r="E44" s="28" t="s">
        <v>44</v>
      </c>
      <c r="F44" s="31">
        <f>F41+F42</f>
        <v>929.9</v>
      </c>
      <c r="G44" s="28" t="s">
        <v>46</v>
      </c>
      <c r="H44" s="28"/>
      <c r="I44" s="31">
        <v>11992480</v>
      </c>
      <c r="J44" s="28"/>
      <c r="K44" s="29">
        <v>2.0334659720091257</v>
      </c>
      <c r="L44" s="29">
        <f>K44/A41</f>
        <v>0.20334659720091258</v>
      </c>
      <c r="M44" s="28"/>
    </row>
    <row r="45" spans="1:13" ht="18">
      <c r="A45" s="14">
        <v>10</v>
      </c>
      <c r="B45" s="16" t="s">
        <v>126</v>
      </c>
      <c r="C45" t="s">
        <v>132</v>
      </c>
      <c r="D45" s="2">
        <v>7500</v>
      </c>
      <c r="F45" s="2">
        <f>D45/A45</f>
        <v>750</v>
      </c>
      <c r="G45" t="s">
        <v>46</v>
      </c>
      <c r="H45" s="1">
        <f>+(F45/$F$103)*100</f>
        <v>0.7251398684309392</v>
      </c>
      <c r="J45" s="1"/>
      <c r="M45" s="1"/>
    </row>
    <row r="46" spans="1:13" ht="18">
      <c r="A46" s="14">
        <v>10</v>
      </c>
      <c r="B46" s="16"/>
      <c r="C46" t="s">
        <v>58</v>
      </c>
      <c r="D46" s="2">
        <v>-1729</v>
      </c>
      <c r="F46" s="2">
        <f>D46/A46</f>
        <v>-172.9</v>
      </c>
      <c r="G46" t="s">
        <v>46</v>
      </c>
      <c r="H46" s="1">
        <f>+(F46/$F$104)*100</f>
        <v>-0.18703427537764208</v>
      </c>
      <c r="J46" s="1"/>
      <c r="M46" s="1"/>
    </row>
    <row r="47" spans="1:8" ht="18">
      <c r="A47" s="14">
        <v>10</v>
      </c>
      <c r="B47" s="16"/>
      <c r="C47" s="47" t="s">
        <v>100</v>
      </c>
      <c r="D47" s="52">
        <f>D45-D46</f>
        <v>9229</v>
      </c>
      <c r="E47" s="47" t="s">
        <v>44</v>
      </c>
      <c r="F47" s="52">
        <f>D47/A47</f>
        <v>922.9</v>
      </c>
      <c r="G47" s="47" t="s">
        <v>46</v>
      </c>
      <c r="H47" s="1"/>
    </row>
    <row r="48" spans="1:12" s="47" customFormat="1" ht="18">
      <c r="A48" s="81">
        <v>10</v>
      </c>
      <c r="B48" s="87"/>
      <c r="C48" s="47" t="s">
        <v>99</v>
      </c>
      <c r="D48" s="52">
        <f>D45+D46</f>
        <v>5771</v>
      </c>
      <c r="E48" s="47" t="s">
        <v>44</v>
      </c>
      <c r="F48" s="52">
        <f>F45+F46</f>
        <v>577.1</v>
      </c>
      <c r="G48" s="47" t="s">
        <v>46</v>
      </c>
      <c r="I48" s="2">
        <v>5656382</v>
      </c>
      <c r="K48" s="1">
        <v>1.2708653694181191</v>
      </c>
      <c r="L48" s="1">
        <f>K48/A45</f>
        <v>0.1270865369418119</v>
      </c>
    </row>
    <row r="49" spans="1:13" ht="18">
      <c r="A49" s="66">
        <v>9</v>
      </c>
      <c r="B49" s="67" t="s">
        <v>30</v>
      </c>
      <c r="C49" s="28" t="s">
        <v>57</v>
      </c>
      <c r="D49" s="31">
        <v>56656.40572999991</v>
      </c>
      <c r="E49" s="28" t="s">
        <v>44</v>
      </c>
      <c r="F49" s="31">
        <f>D49/A49</f>
        <v>6295.156192222213</v>
      </c>
      <c r="G49" s="28" t="s">
        <v>46</v>
      </c>
      <c r="H49" s="29">
        <f>+(F49/$F$103)*100</f>
        <v>6.086491643973637</v>
      </c>
      <c r="I49" s="69"/>
      <c r="J49" s="29">
        <f>+(F49/I52)*100</f>
        <v>0.0678679731586534</v>
      </c>
      <c r="K49" s="70"/>
      <c r="L49" s="70">
        <f>K49/A38</f>
        <v>0</v>
      </c>
      <c r="M49" s="29">
        <f>J49/L52%</f>
        <v>14.95031273732712</v>
      </c>
    </row>
    <row r="50" spans="1:13" ht="18">
      <c r="A50" s="66">
        <v>9</v>
      </c>
      <c r="B50" s="67"/>
      <c r="C50" s="28" t="s">
        <v>58</v>
      </c>
      <c r="D50" s="31">
        <v>62600.01714000013</v>
      </c>
      <c r="E50" s="28" t="s">
        <v>44</v>
      </c>
      <c r="F50" s="31">
        <f>D50/A50</f>
        <v>6955.5574600000145</v>
      </c>
      <c r="G50" s="28" t="s">
        <v>46</v>
      </c>
      <c r="H50" s="29">
        <f>+(F50/$F$104)*100</f>
        <v>7.524162228910673</v>
      </c>
      <c r="I50" s="69"/>
      <c r="J50" s="29">
        <f>+(F50/I52)*100</f>
        <v>0.07498774813276136</v>
      </c>
      <c r="K50" s="70"/>
      <c r="L50" s="70">
        <f>K50/A39</f>
        <v>0</v>
      </c>
      <c r="M50" s="29">
        <f>J50/L52%</f>
        <v>16.518694074330956</v>
      </c>
    </row>
    <row r="51" spans="1:13" ht="18">
      <c r="A51" s="66">
        <v>9</v>
      </c>
      <c r="B51" s="67"/>
      <c r="C51" s="28" t="s">
        <v>100</v>
      </c>
      <c r="D51" s="31">
        <f>D49-D50</f>
        <v>-5943.611410000216</v>
      </c>
      <c r="E51" s="28" t="s">
        <v>44</v>
      </c>
      <c r="F51" s="31">
        <f>D51/A51</f>
        <v>-660.4012677778018</v>
      </c>
      <c r="G51" s="28" t="s">
        <v>46</v>
      </c>
      <c r="H51" s="28"/>
      <c r="I51" s="31"/>
      <c r="J51" s="28"/>
      <c r="K51" s="29"/>
      <c r="L51" s="29"/>
      <c r="M51" s="28"/>
    </row>
    <row r="52" spans="1:13" ht="18">
      <c r="A52" s="66">
        <v>9</v>
      </c>
      <c r="B52" s="67"/>
      <c r="C52" s="28" t="s">
        <v>99</v>
      </c>
      <c r="D52" s="31">
        <f>D49+D50</f>
        <v>119256.42287000004</v>
      </c>
      <c r="E52" s="28" t="s">
        <v>44</v>
      </c>
      <c r="F52" s="31">
        <f>F49+F50</f>
        <v>13250.713652222228</v>
      </c>
      <c r="G52" s="28" t="s">
        <v>46</v>
      </c>
      <c r="H52" s="28"/>
      <c r="I52" s="31">
        <v>9275591.857600007</v>
      </c>
      <c r="J52" s="28"/>
      <c r="K52" s="29">
        <v>4.0856119143436995</v>
      </c>
      <c r="L52" s="29">
        <f>K52/A49</f>
        <v>0.4539568793715222</v>
      </c>
      <c r="M52" s="28"/>
    </row>
    <row r="53" spans="1:13" ht="18">
      <c r="A53" s="14">
        <v>10</v>
      </c>
      <c r="B53" s="16" t="s">
        <v>39</v>
      </c>
      <c r="C53" t="s">
        <v>57</v>
      </c>
      <c r="D53" s="2">
        <v>76272.97440999994</v>
      </c>
      <c r="E53" t="s">
        <v>44</v>
      </c>
      <c r="F53" s="2">
        <f>D53/A53</f>
        <v>7627.297440999993</v>
      </c>
      <c r="G53" t="s">
        <v>46</v>
      </c>
      <c r="H53" s="1">
        <f>+(F53/$F$103)*100</f>
        <v>7.3744766171338325</v>
      </c>
      <c r="J53" s="1">
        <f>+(F53/I56)*100</f>
        <v>0.10085588481173946</v>
      </c>
      <c r="L53" s="1">
        <f>K53/A50</f>
        <v>0</v>
      </c>
      <c r="M53" s="1">
        <f>J53/L56%</f>
        <v>13.606803311500572</v>
      </c>
    </row>
    <row r="54" spans="1:13" ht="18">
      <c r="A54" s="14">
        <v>10</v>
      </c>
      <c r="B54" s="16"/>
      <c r="C54" t="s">
        <v>58</v>
      </c>
      <c r="D54" s="2">
        <v>226441.42523</v>
      </c>
      <c r="E54" t="s">
        <v>44</v>
      </c>
      <c r="F54" s="2">
        <f>D54/A54</f>
        <v>22644.142523</v>
      </c>
      <c r="G54" t="s">
        <v>46</v>
      </c>
      <c r="H54" s="1">
        <f>+(F54/$F$104)*100</f>
        <v>24.495261933703624</v>
      </c>
      <c r="J54" s="1">
        <f>+(F54/I56)*100</f>
        <v>0.2994238847542409</v>
      </c>
      <c r="L54" s="1">
        <f>K54/A51</f>
        <v>0</v>
      </c>
      <c r="M54" s="1">
        <f>J54/L56%</f>
        <v>40.3962734967959</v>
      </c>
    </row>
    <row r="55" spans="1:8" ht="18">
      <c r="A55" s="14">
        <v>10</v>
      </c>
      <c r="B55" s="16"/>
      <c r="C55" s="47" t="s">
        <v>100</v>
      </c>
      <c r="D55" s="52">
        <f>D53-D54</f>
        <v>-150168.45082000006</v>
      </c>
      <c r="E55" s="47" t="s">
        <v>44</v>
      </c>
      <c r="F55" s="52">
        <f>D55/A55</f>
        <v>-15016.845082000005</v>
      </c>
      <c r="G55" s="47" t="s">
        <v>46</v>
      </c>
      <c r="H55" s="1"/>
    </row>
    <row r="56" spans="1:12" s="47" customFormat="1" ht="18">
      <c r="A56" s="81">
        <v>10</v>
      </c>
      <c r="B56" s="87"/>
      <c r="C56" s="47" t="s">
        <v>99</v>
      </c>
      <c r="D56" s="52">
        <f>D53+D54</f>
        <v>302714.39963999996</v>
      </c>
      <c r="E56" s="47" t="s">
        <v>44</v>
      </c>
      <c r="F56" s="52">
        <f>F53+F54</f>
        <v>30271.43996399999</v>
      </c>
      <c r="G56" s="47" t="s">
        <v>46</v>
      </c>
      <c r="I56" s="2">
        <v>7562570.548300013</v>
      </c>
      <c r="K56" s="1">
        <v>7.412165995410201</v>
      </c>
      <c r="L56" s="1">
        <f>K56/A53</f>
        <v>0.7412165995410201</v>
      </c>
    </row>
    <row r="57" spans="1:13" ht="18">
      <c r="A57" s="66">
        <v>10</v>
      </c>
      <c r="B57" s="67" t="s">
        <v>40</v>
      </c>
      <c r="C57" s="28" t="s">
        <v>57</v>
      </c>
      <c r="D57" s="31">
        <v>14436.662629999995</v>
      </c>
      <c r="E57" s="28" t="s">
        <v>44</v>
      </c>
      <c r="F57" s="31">
        <f>D57/A57</f>
        <v>1443.6662629999996</v>
      </c>
      <c r="G57" s="28" t="s">
        <v>46</v>
      </c>
      <c r="H57" s="29">
        <f>+(F57/$F$103)*100</f>
        <v>1.3958132853466738</v>
      </c>
      <c r="I57" s="69"/>
      <c r="J57" s="29">
        <f>+(F57/I60)*100</f>
        <v>0.004705825554136106</v>
      </c>
      <c r="K57" s="70"/>
      <c r="L57" s="70">
        <f>K57/A54</f>
        <v>0</v>
      </c>
      <c r="M57" s="29">
        <f>J57/L60%</f>
        <v>3.6589535256794754</v>
      </c>
    </row>
    <row r="58" spans="1:13" ht="18">
      <c r="A58" s="66">
        <v>10</v>
      </c>
      <c r="B58" s="67"/>
      <c r="C58" s="28" t="s">
        <v>58</v>
      </c>
      <c r="D58" s="31">
        <v>9957.217260000001</v>
      </c>
      <c r="E58" s="28" t="s">
        <v>44</v>
      </c>
      <c r="F58" s="31">
        <f>D58/A58</f>
        <v>995.7217260000001</v>
      </c>
      <c r="G58" s="28" t="s">
        <v>46</v>
      </c>
      <c r="H58" s="29">
        <f>+(F58/$F$104)*100</f>
        <v>1.0771202515915852</v>
      </c>
      <c r="I58" s="69"/>
      <c r="J58" s="29">
        <f>+(F58/I60)*100</f>
        <v>0.0032456897159058376</v>
      </c>
      <c r="K58" s="70"/>
      <c r="L58" s="70">
        <f>K58/A55</f>
        <v>0</v>
      </c>
      <c r="M58" s="29">
        <f>J58/L60%</f>
        <v>2.5236438734617397</v>
      </c>
    </row>
    <row r="59" spans="1:13" ht="18">
      <c r="A59" s="66">
        <v>10</v>
      </c>
      <c r="B59" s="67"/>
      <c r="C59" s="28" t="s">
        <v>100</v>
      </c>
      <c r="D59" s="31">
        <f>D57-D58</f>
        <v>4479.445369999994</v>
      </c>
      <c r="E59" s="28" t="s">
        <v>44</v>
      </c>
      <c r="F59" s="31">
        <f>D59/A59</f>
        <v>447.9445369999994</v>
      </c>
      <c r="G59" s="28" t="s">
        <v>46</v>
      </c>
      <c r="H59" s="28"/>
      <c r="I59" s="31"/>
      <c r="J59" s="28"/>
      <c r="K59" s="29"/>
      <c r="L59" s="29"/>
      <c r="M59" s="28"/>
    </row>
    <row r="60" spans="1:13" ht="18">
      <c r="A60" s="66">
        <v>10</v>
      </c>
      <c r="B60" s="67"/>
      <c r="C60" s="28" t="s">
        <v>99</v>
      </c>
      <c r="D60" s="31">
        <f>D57+D58</f>
        <v>24393.879889999997</v>
      </c>
      <c r="E60" s="28" t="s">
        <v>44</v>
      </c>
      <c r="F60" s="31">
        <f>F57+F58</f>
        <v>2439.387989</v>
      </c>
      <c r="G60" s="28" t="s">
        <v>46</v>
      </c>
      <c r="H60" s="28"/>
      <c r="I60" s="31">
        <v>30678278.36777998</v>
      </c>
      <c r="J60" s="28"/>
      <c r="K60" s="29">
        <v>1.2861124146861702</v>
      </c>
      <c r="L60" s="29">
        <f>K60/A57</f>
        <v>0.12861124146861702</v>
      </c>
      <c r="M60" s="28"/>
    </row>
    <row r="61" spans="1:13" ht="18">
      <c r="A61" s="14">
        <v>6</v>
      </c>
      <c r="B61" s="16" t="s">
        <v>38</v>
      </c>
      <c r="C61" t="s">
        <v>57</v>
      </c>
      <c r="D61" s="2">
        <v>22747.674809999928</v>
      </c>
      <c r="E61" t="s">
        <v>44</v>
      </c>
      <c r="F61" s="2">
        <f>D61/A61</f>
        <v>3791.279134999988</v>
      </c>
      <c r="G61" t="s">
        <v>46</v>
      </c>
      <c r="H61" s="1">
        <f>+(F61/$F$103)*100</f>
        <v>3.6656102041851413</v>
      </c>
      <c r="J61" s="1">
        <f>+(F61/I64)*100</f>
        <v>0.0594155529738945</v>
      </c>
      <c r="L61" s="1">
        <f>K61/A58</f>
        <v>0</v>
      </c>
      <c r="M61" s="1">
        <f>J61/L64%</f>
        <v>14.148660231279383</v>
      </c>
    </row>
    <row r="62" spans="1:13" ht="18">
      <c r="A62" s="14">
        <v>6</v>
      </c>
      <c r="B62" s="16"/>
      <c r="C62" t="s">
        <v>58</v>
      </c>
      <c r="D62" s="2">
        <v>70863.58938000031</v>
      </c>
      <c r="E62" t="s">
        <v>44</v>
      </c>
      <c r="F62" s="2">
        <f>D62/A62</f>
        <v>11810.598230000052</v>
      </c>
      <c r="G62" t="s">
        <v>46</v>
      </c>
      <c r="H62" s="1">
        <f>+(F62/$F$104)*100</f>
        <v>12.776094168447205</v>
      </c>
      <c r="J62" s="1">
        <f>+(F62/I64)*100</f>
        <v>0.18509141632694767</v>
      </c>
      <c r="L62" s="1">
        <f>K62/A59</f>
        <v>0</v>
      </c>
      <c r="M62" s="1">
        <f>J62/L64%</f>
        <v>44.075926760908615</v>
      </c>
    </row>
    <row r="63" spans="1:8" ht="18">
      <c r="A63" s="14">
        <v>6</v>
      </c>
      <c r="B63" s="16"/>
      <c r="C63" s="47" t="s">
        <v>100</v>
      </c>
      <c r="D63" s="52">
        <f>D61-D62</f>
        <v>-48115.91457000039</v>
      </c>
      <c r="E63" s="47" t="s">
        <v>44</v>
      </c>
      <c r="F63" s="52">
        <f>D63/A63</f>
        <v>-8019.319095000064</v>
      </c>
      <c r="G63" s="47" t="s">
        <v>46</v>
      </c>
      <c r="H63" s="1"/>
    </row>
    <row r="64" spans="1:12" s="47" customFormat="1" ht="18">
      <c r="A64" s="81">
        <v>6</v>
      </c>
      <c r="B64" s="87"/>
      <c r="C64" s="47" t="s">
        <v>99</v>
      </c>
      <c r="D64" s="52">
        <f>D61+D62</f>
        <v>93611.26419000023</v>
      </c>
      <c r="E64" s="47" t="s">
        <v>44</v>
      </c>
      <c r="F64" s="52">
        <f>F61+F62</f>
        <v>15601.87736500004</v>
      </c>
      <c r="G64" s="47" t="s">
        <v>46</v>
      </c>
      <c r="I64" s="2">
        <v>6380954.051990002</v>
      </c>
      <c r="K64" s="1">
        <v>2.5196259717598104</v>
      </c>
      <c r="L64" s="1">
        <f>K64/A61</f>
        <v>0.4199376619599684</v>
      </c>
    </row>
    <row r="65" spans="1:13" ht="18">
      <c r="A65" s="66">
        <v>11</v>
      </c>
      <c r="B65" s="67" t="s">
        <v>41</v>
      </c>
      <c r="C65" s="28" t="s">
        <v>57</v>
      </c>
      <c r="D65" s="31">
        <v>55.86374</v>
      </c>
      <c r="E65" s="28" t="s">
        <v>44</v>
      </c>
      <c r="F65" s="31">
        <f>D65/A65</f>
        <v>5.078521818181819</v>
      </c>
      <c r="G65" s="28" t="s">
        <v>46</v>
      </c>
      <c r="H65" s="29">
        <f>+(F65/$F$103)*100</f>
        <v>0.004910184857413357</v>
      </c>
      <c r="I65" s="69"/>
      <c r="J65" s="29">
        <f>+(F65/I68)*100</f>
        <v>0.0020721850116082485</v>
      </c>
      <c r="K65" s="70"/>
      <c r="L65" s="70">
        <f>K65/A62</f>
        <v>0</v>
      </c>
      <c r="M65" s="29">
        <f>J65/L68%</f>
        <v>1.3845487874309315</v>
      </c>
    </row>
    <row r="66" spans="1:13" ht="18">
      <c r="A66" s="66">
        <v>11</v>
      </c>
      <c r="B66" s="67"/>
      <c r="C66" s="28" t="s">
        <v>58</v>
      </c>
      <c r="D66" s="31">
        <v>121.82206</v>
      </c>
      <c r="E66" s="28" t="s">
        <v>44</v>
      </c>
      <c r="F66" s="31">
        <f>D66/A66</f>
        <v>11.074732727272727</v>
      </c>
      <c r="G66" s="28" t="s">
        <v>46</v>
      </c>
      <c r="H66" s="29">
        <f>+(F66/$F$104)*100</f>
        <v>0.011980072936070054</v>
      </c>
      <c r="I66" s="69"/>
      <c r="J66" s="29">
        <f>+(F66/I68)*100</f>
        <v>0.004518813935752256</v>
      </c>
      <c r="K66" s="70"/>
      <c r="L66" s="70">
        <f>K66/A63</f>
        <v>0</v>
      </c>
      <c r="M66" s="29">
        <f>J66/L68%</f>
        <v>3.019285594830174</v>
      </c>
    </row>
    <row r="67" spans="1:13" ht="18">
      <c r="A67" s="66">
        <v>11</v>
      </c>
      <c r="B67" s="67"/>
      <c r="C67" s="28" t="s">
        <v>100</v>
      </c>
      <c r="D67" s="31">
        <f>D65-D66</f>
        <v>-65.95831999999999</v>
      </c>
      <c r="E67" s="28" t="s">
        <v>44</v>
      </c>
      <c r="F67" s="31">
        <f>D67/A67</f>
        <v>-5.996210909090908</v>
      </c>
      <c r="G67" s="28" t="s">
        <v>46</v>
      </c>
      <c r="H67" s="28"/>
      <c r="I67" s="31"/>
      <c r="J67" s="28"/>
      <c r="K67" s="29"/>
      <c r="L67" s="29"/>
      <c r="M67" s="28"/>
    </row>
    <row r="68" spans="1:13" ht="18">
      <c r="A68" s="66">
        <v>11</v>
      </c>
      <c r="B68" s="67"/>
      <c r="C68" s="28" t="s">
        <v>99</v>
      </c>
      <c r="D68" s="31">
        <f>D65+D66</f>
        <v>177.6858</v>
      </c>
      <c r="E68" s="28" t="s">
        <v>44</v>
      </c>
      <c r="F68" s="31">
        <f>F65+F66</f>
        <v>16.153254545454544</v>
      </c>
      <c r="G68" s="28" t="s">
        <v>46</v>
      </c>
      <c r="H68" s="28"/>
      <c r="I68" s="31">
        <v>245080.52079000004</v>
      </c>
      <c r="J68" s="28"/>
      <c r="K68" s="29">
        <v>1.6463150547396523</v>
      </c>
      <c r="L68" s="29">
        <f>K68/A65</f>
        <v>0.14966500497633203</v>
      </c>
      <c r="M68" s="28"/>
    </row>
    <row r="69" spans="1:13" ht="18">
      <c r="A69" s="14">
        <v>6</v>
      </c>
      <c r="B69" s="16" t="s">
        <v>37</v>
      </c>
      <c r="C69" t="s">
        <v>57</v>
      </c>
      <c r="D69" s="2">
        <v>58518.19574000011</v>
      </c>
      <c r="E69" t="s">
        <v>44</v>
      </c>
      <c r="F69" s="2">
        <f>D69/A69</f>
        <v>9753.032623333353</v>
      </c>
      <c r="G69" t="s">
        <v>46</v>
      </c>
      <c r="H69" s="1">
        <f>+(F69/$F$103)*100</f>
        <v>9.429750391048806</v>
      </c>
      <c r="J69" s="1">
        <f>+(F69/I72)*100</f>
        <v>0.1543154264431318</v>
      </c>
      <c r="L69" s="1">
        <f>K69/A66</f>
        <v>0</v>
      </c>
      <c r="M69" s="1">
        <f>J69/L72%</f>
        <v>22.91727366336138</v>
      </c>
    </row>
    <row r="70" spans="1:13" ht="18">
      <c r="A70" s="14">
        <v>6</v>
      </c>
      <c r="B70" s="16"/>
      <c r="C70" t="s">
        <v>58</v>
      </c>
      <c r="D70" s="2">
        <v>62224.42368000009</v>
      </c>
      <c r="E70" t="s">
        <v>44</v>
      </c>
      <c r="F70" s="2">
        <f>D70/A70</f>
        <v>10370.737280000014</v>
      </c>
      <c r="G70" t="s">
        <v>46</v>
      </c>
      <c r="H70" s="1">
        <f>+(F70/$F$104)*100</f>
        <v>11.218527080952583</v>
      </c>
      <c r="J70" s="1">
        <f>+(F70/I72)*100</f>
        <v>0.1640889359955735</v>
      </c>
      <c r="L70" s="1">
        <f>K70/A67</f>
        <v>0</v>
      </c>
      <c r="M70" s="1">
        <f>J70/L72%</f>
        <v>24.368730580063907</v>
      </c>
    </row>
    <row r="71" spans="1:8" ht="18">
      <c r="A71" s="14">
        <v>6</v>
      </c>
      <c r="B71" s="16"/>
      <c r="C71" s="47" t="s">
        <v>100</v>
      </c>
      <c r="D71" s="52">
        <f>D69-D70</f>
        <v>-3706.227939999975</v>
      </c>
      <c r="E71" s="47" t="s">
        <v>44</v>
      </c>
      <c r="F71" s="52">
        <f>D71/A71</f>
        <v>-617.7046566666626</v>
      </c>
      <c r="G71" s="47" t="s">
        <v>46</v>
      </c>
      <c r="H71" s="1"/>
    </row>
    <row r="72" spans="1:12" s="47" customFormat="1" ht="18">
      <c r="A72" s="81">
        <v>6</v>
      </c>
      <c r="B72" s="87"/>
      <c r="C72" s="47" t="s">
        <v>99</v>
      </c>
      <c r="D72" s="52">
        <f>D69+D70</f>
        <v>120742.6194200002</v>
      </c>
      <c r="E72" s="47" t="s">
        <v>44</v>
      </c>
      <c r="F72" s="52">
        <f>F69+F70</f>
        <v>20123.769903333367</v>
      </c>
      <c r="G72" s="47" t="s">
        <v>46</v>
      </c>
      <c r="I72" s="2">
        <v>6320192.898489986</v>
      </c>
      <c r="K72" s="1">
        <v>4.040151425773854</v>
      </c>
      <c r="L72" s="1">
        <f>K72/A69</f>
        <v>0.673358570962309</v>
      </c>
    </row>
    <row r="73" spans="1:13" ht="18">
      <c r="A73" s="66">
        <v>14</v>
      </c>
      <c r="B73" s="67" t="s">
        <v>36</v>
      </c>
      <c r="C73" s="28" t="s">
        <v>57</v>
      </c>
      <c r="D73" s="31">
        <v>2353.4998600000004</v>
      </c>
      <c r="E73" s="28" t="s">
        <v>44</v>
      </c>
      <c r="F73" s="31">
        <f>D73/A73</f>
        <v>168.1071328571429</v>
      </c>
      <c r="G73" s="28" t="s">
        <v>46</v>
      </c>
      <c r="H73" s="29">
        <f>+(F73/$F$103)*100</f>
        <v>0.16253491226977468</v>
      </c>
      <c r="I73" s="69"/>
      <c r="J73" s="29">
        <f>+(F73/I76)*100</f>
        <v>0.004282267821067086</v>
      </c>
      <c r="K73" s="70"/>
      <c r="L73" s="70">
        <f>K73/A70</f>
        <v>0</v>
      </c>
      <c r="M73" s="29">
        <f>J73/L76%</f>
        <v>1.4151342794417654</v>
      </c>
    </row>
    <row r="74" spans="1:13" ht="18">
      <c r="A74" s="66">
        <v>14</v>
      </c>
      <c r="B74" s="67"/>
      <c r="C74" s="28" t="s">
        <v>58</v>
      </c>
      <c r="D74" s="31">
        <v>25333.851439999973</v>
      </c>
      <c r="E74" s="28" t="s">
        <v>44</v>
      </c>
      <c r="F74" s="31">
        <f>D74/A74</f>
        <v>1809.5608171428553</v>
      </c>
      <c r="G74" s="28" t="s">
        <v>46</v>
      </c>
      <c r="H74" s="29">
        <f>+(F74/$F$104)*100</f>
        <v>1.9574892781150248</v>
      </c>
      <c r="I74" s="69"/>
      <c r="J74" s="29">
        <f>+(F74/I76)*100</f>
        <v>0.04609574814472517</v>
      </c>
      <c r="K74" s="70"/>
      <c r="L74" s="70">
        <f>K74/A71</f>
        <v>0</v>
      </c>
      <c r="M74" s="29">
        <f>J74/L76%</f>
        <v>15.232973756382163</v>
      </c>
    </row>
    <row r="75" spans="1:13" ht="18">
      <c r="A75" s="66">
        <v>14</v>
      </c>
      <c r="B75" s="67"/>
      <c r="C75" s="28" t="s">
        <v>100</v>
      </c>
      <c r="D75" s="31">
        <f>D73-D74</f>
        <v>-22980.351579999973</v>
      </c>
      <c r="E75" s="28" t="s">
        <v>44</v>
      </c>
      <c r="F75" s="31">
        <f>D75/A75</f>
        <v>-1641.4536842857124</v>
      </c>
      <c r="G75" s="28" t="s">
        <v>46</v>
      </c>
      <c r="H75" s="28"/>
      <c r="I75" s="31"/>
      <c r="J75" s="28"/>
      <c r="K75" s="29"/>
      <c r="L75" s="29"/>
      <c r="M75" s="28"/>
    </row>
    <row r="76" spans="1:13" ht="18">
      <c r="A76" s="66">
        <v>14</v>
      </c>
      <c r="B76" s="67"/>
      <c r="C76" s="28" t="s">
        <v>99</v>
      </c>
      <c r="D76" s="31">
        <f>D73+D74</f>
        <v>27687.351299999973</v>
      </c>
      <c r="E76" s="28" t="s">
        <v>44</v>
      </c>
      <c r="F76" s="31">
        <f>F73+F74</f>
        <v>1977.6679499999982</v>
      </c>
      <c r="G76" s="28" t="s">
        <v>46</v>
      </c>
      <c r="H76" s="28"/>
      <c r="I76" s="31">
        <v>3925656.681959998</v>
      </c>
      <c r="J76" s="28"/>
      <c r="K76" s="29">
        <v>4.236470726904351</v>
      </c>
      <c r="L76" s="29">
        <f>K76/A73</f>
        <v>0.3026050519217393</v>
      </c>
      <c r="M76" s="28"/>
    </row>
    <row r="77" spans="1:13" ht="18">
      <c r="A77" s="14">
        <v>10</v>
      </c>
      <c r="B77" s="16" t="s">
        <v>35</v>
      </c>
      <c r="C77" t="s">
        <v>57</v>
      </c>
      <c r="D77" s="2">
        <v>13414.368100000003</v>
      </c>
      <c r="E77" t="s">
        <v>44</v>
      </c>
      <c r="F77" s="2">
        <f>D77/A77</f>
        <v>1341.4368100000004</v>
      </c>
      <c r="G77" t="s">
        <v>46</v>
      </c>
      <c r="H77" s="1">
        <f>+(F77/$F$103)*100</f>
        <v>1.2969724158824254</v>
      </c>
      <c r="J77" s="1">
        <f>+(F77/I80)*100</f>
        <v>0.0043044142868178354</v>
      </c>
      <c r="L77" s="1">
        <f>K77/A74</f>
        <v>0</v>
      </c>
      <c r="M77" s="1">
        <f>J77/L80%</f>
        <v>5.29485936629196</v>
      </c>
    </row>
    <row r="78" spans="1:13" ht="18">
      <c r="A78" s="14">
        <v>10</v>
      </c>
      <c r="B78" s="16"/>
      <c r="C78" t="s">
        <v>58</v>
      </c>
      <c r="D78" s="2">
        <v>22328.64445999998</v>
      </c>
      <c r="E78" t="s">
        <v>44</v>
      </c>
      <c r="F78" s="2">
        <f>D78/A78</f>
        <v>2232.864445999998</v>
      </c>
      <c r="G78" t="s">
        <v>46</v>
      </c>
      <c r="H78" s="1">
        <f>+(F78/$F$104)*100</f>
        <v>2.415397245078715</v>
      </c>
      <c r="J78" s="1">
        <f>+(F78/I80)*100</f>
        <v>0.0071648351605097076</v>
      </c>
      <c r="L78" s="1">
        <f>K78/A75</f>
        <v>0</v>
      </c>
      <c r="M78" s="1">
        <f>J78/L80%</f>
        <v>8.813462652455016</v>
      </c>
    </row>
    <row r="79" spans="1:8" ht="18">
      <c r="A79" s="14">
        <v>10</v>
      </c>
      <c r="B79" s="16"/>
      <c r="C79" s="47" t="s">
        <v>100</v>
      </c>
      <c r="D79" s="52">
        <f>D77-D78</f>
        <v>-8914.276359999978</v>
      </c>
      <c r="E79" s="47" t="s">
        <v>44</v>
      </c>
      <c r="F79" s="52">
        <f>D79/A79</f>
        <v>-891.4276359999978</v>
      </c>
      <c r="G79" s="47" t="s">
        <v>46</v>
      </c>
      <c r="H79" s="1"/>
    </row>
    <row r="80" spans="1:12" s="47" customFormat="1" ht="18">
      <c r="A80" s="81">
        <v>10</v>
      </c>
      <c r="B80" s="87"/>
      <c r="C80" s="47" t="s">
        <v>99</v>
      </c>
      <c r="D80" s="52">
        <f>D77+D78</f>
        <v>35743.01255999999</v>
      </c>
      <c r="E80" s="47" t="s">
        <v>44</v>
      </c>
      <c r="F80" s="52">
        <f>F77+F78</f>
        <v>3574.301255999999</v>
      </c>
      <c r="G80" s="47" t="s">
        <v>46</v>
      </c>
      <c r="I80" s="2">
        <v>31164212.378629964</v>
      </c>
      <c r="K80" s="1">
        <v>0.8129421367110374</v>
      </c>
      <c r="L80" s="1">
        <f>K80/A77</f>
        <v>0.08129421367110375</v>
      </c>
    </row>
    <row r="81" spans="1:13" ht="18">
      <c r="A81" s="66">
        <v>14</v>
      </c>
      <c r="B81" s="67" t="s">
        <v>34</v>
      </c>
      <c r="C81" s="28" t="s">
        <v>57</v>
      </c>
      <c r="D81" s="31">
        <v>14928.677749999999</v>
      </c>
      <c r="E81" s="28" t="s">
        <v>44</v>
      </c>
      <c r="F81" s="31">
        <f>D81/A81</f>
        <v>1066.3341249999999</v>
      </c>
      <c r="G81" s="28" t="s">
        <v>46</v>
      </c>
      <c r="H81" s="29">
        <f>+(F81/$F$103)*100</f>
        <v>1.0309885161412273</v>
      </c>
      <c r="I81" s="69"/>
      <c r="J81" s="29">
        <f>+(F81/I84)*100</f>
        <v>0.011787436642828573</v>
      </c>
      <c r="K81" s="70"/>
      <c r="L81" s="70">
        <f>K81/A78</f>
        <v>0</v>
      </c>
      <c r="M81" s="29">
        <f>J81/L84%</f>
        <v>1.589605028229508</v>
      </c>
    </row>
    <row r="82" spans="1:13" ht="18">
      <c r="A82" s="66">
        <v>14</v>
      </c>
      <c r="B82" s="67"/>
      <c r="C82" s="28" t="s">
        <v>58</v>
      </c>
      <c r="D82" s="31">
        <v>34079.238099999995</v>
      </c>
      <c r="E82" s="28" t="s">
        <v>44</v>
      </c>
      <c r="F82" s="31">
        <f>D82/A82</f>
        <v>2434.2312928571423</v>
      </c>
      <c r="G82" s="28" t="s">
        <v>46</v>
      </c>
      <c r="H82" s="29">
        <f>+(F82/$F$104)*100</f>
        <v>2.633225482713224</v>
      </c>
      <c r="I82" s="69"/>
      <c r="J82" s="29">
        <f>+(F82/I84)*100</f>
        <v>0.026908401846882896</v>
      </c>
      <c r="K82" s="70"/>
      <c r="L82" s="70">
        <f>K82/A79</f>
        <v>0</v>
      </c>
      <c r="M82" s="29">
        <f>J82/L84%</f>
        <v>3.6287559520795885</v>
      </c>
    </row>
    <row r="83" spans="1:13" ht="18">
      <c r="A83" s="66">
        <v>14</v>
      </c>
      <c r="B83" s="67"/>
      <c r="C83" s="28" t="s">
        <v>100</v>
      </c>
      <c r="D83" s="31">
        <f>D81-D82</f>
        <v>-19150.560349999996</v>
      </c>
      <c r="E83" s="28" t="s">
        <v>44</v>
      </c>
      <c r="F83" s="31">
        <f>D83/A83</f>
        <v>-1367.8971678571427</v>
      </c>
      <c r="G83" s="28" t="s">
        <v>46</v>
      </c>
      <c r="H83" s="28"/>
      <c r="I83" s="31"/>
      <c r="J83" s="28"/>
      <c r="K83" s="29"/>
      <c r="L83" s="29"/>
      <c r="M83" s="28"/>
    </row>
    <row r="84" spans="1:13" ht="18">
      <c r="A84" s="66">
        <v>14</v>
      </c>
      <c r="B84" s="67"/>
      <c r="C84" s="28" t="s">
        <v>99</v>
      </c>
      <c r="D84" s="31">
        <f>D81+D82</f>
        <v>49007.91584999999</v>
      </c>
      <c r="E84" s="28" t="s">
        <v>44</v>
      </c>
      <c r="F84" s="31">
        <f>F81+F82</f>
        <v>3500.565417857142</v>
      </c>
      <c r="G84" s="28" t="s">
        <v>46</v>
      </c>
      <c r="H84" s="28"/>
      <c r="I84" s="31">
        <v>9046361.455090009</v>
      </c>
      <c r="J84" s="28"/>
      <c r="K84" s="29">
        <v>10.381453887536003</v>
      </c>
      <c r="L84" s="29">
        <f>K84/A81</f>
        <v>0.7415324205382859</v>
      </c>
      <c r="M84" s="28"/>
    </row>
    <row r="85" spans="1:13" ht="18">
      <c r="A85" s="14">
        <v>8</v>
      </c>
      <c r="B85" s="16" t="s">
        <v>33</v>
      </c>
      <c r="C85" t="s">
        <v>57</v>
      </c>
      <c r="D85" s="2">
        <v>26508.920219999993</v>
      </c>
      <c r="E85" t="s">
        <v>44</v>
      </c>
      <c r="F85" s="2">
        <f>D85/A85</f>
        <v>3313.615027499999</v>
      </c>
      <c r="G85" t="s">
        <v>46</v>
      </c>
      <c r="H85" s="1">
        <f>+(F85/$F$103)*100</f>
        <v>3.20377915342951</v>
      </c>
      <c r="J85" s="1">
        <f>+(F85/I88)*100</f>
        <v>0.013892638053118769</v>
      </c>
      <c r="L85" s="1">
        <f>K85/A82</f>
        <v>0</v>
      </c>
      <c r="M85" s="1">
        <f>J85/L88%</f>
        <v>8.873902892829278</v>
      </c>
    </row>
    <row r="86" spans="1:13" ht="18">
      <c r="A86" s="14">
        <v>8</v>
      </c>
      <c r="B86" s="16"/>
      <c r="C86" t="s">
        <v>58</v>
      </c>
      <c r="D86" s="2">
        <v>21885.74005000001</v>
      </c>
      <c r="E86" t="s">
        <v>44</v>
      </c>
      <c r="F86" s="2">
        <f>D86/A86</f>
        <v>2735.7175062500014</v>
      </c>
      <c r="G86" t="s">
        <v>46</v>
      </c>
      <c r="H86" s="1">
        <f>+(F86/$F$104)*100</f>
        <v>2.9593576715986067</v>
      </c>
      <c r="J86" s="1">
        <f>+(F86/I88)*100</f>
        <v>0.011469749145417877</v>
      </c>
      <c r="L86" s="1">
        <f>K86/A83</f>
        <v>0</v>
      </c>
      <c r="M86" s="1">
        <f>J86/L88%</f>
        <v>7.3262860323853936</v>
      </c>
    </row>
    <row r="87" spans="1:8" ht="18">
      <c r="A87" s="14">
        <v>8</v>
      </c>
      <c r="B87" s="16"/>
      <c r="C87" s="47" t="s">
        <v>100</v>
      </c>
      <c r="D87" s="52">
        <f>D85-D86</f>
        <v>4623.180169999981</v>
      </c>
      <c r="E87" s="47" t="s">
        <v>44</v>
      </c>
      <c r="F87" s="52">
        <f>D87/A87</f>
        <v>577.8975212499977</v>
      </c>
      <c r="G87" s="47" t="s">
        <v>46</v>
      </c>
      <c r="H87" s="1"/>
    </row>
    <row r="88" spans="1:12" s="47" customFormat="1" ht="18">
      <c r="A88" s="81">
        <v>8</v>
      </c>
      <c r="B88" s="87"/>
      <c r="C88" s="47" t="s">
        <v>99</v>
      </c>
      <c r="D88" s="52">
        <f>D85+D86</f>
        <v>48394.66027000001</v>
      </c>
      <c r="E88" s="47" t="s">
        <v>44</v>
      </c>
      <c r="F88" s="52">
        <f>F85+F86</f>
        <v>6049.332533750001</v>
      </c>
      <c r="G88" s="47" t="s">
        <v>46</v>
      </c>
      <c r="I88" s="2">
        <v>23851589.70406001</v>
      </c>
      <c r="K88" s="1">
        <v>1.2524489592370882</v>
      </c>
      <c r="L88" s="1">
        <f>K88/A85</f>
        <v>0.15655611990463603</v>
      </c>
    </row>
    <row r="89" spans="1:13" ht="18">
      <c r="A89" s="66">
        <v>10</v>
      </c>
      <c r="B89" s="67" t="s">
        <v>31</v>
      </c>
      <c r="C89" s="28" t="s">
        <v>57</v>
      </c>
      <c r="D89" s="31">
        <v>22055.93771</v>
      </c>
      <c r="E89" s="28" t="s">
        <v>44</v>
      </c>
      <c r="F89" s="31">
        <f>D89/A89</f>
        <v>2205.593771</v>
      </c>
      <c r="G89" s="28" t="s">
        <v>46</v>
      </c>
      <c r="H89" s="29">
        <f>+(F89/$F$103)*100</f>
        <v>2.132485302553385</v>
      </c>
      <c r="I89" s="69"/>
      <c r="J89" s="29">
        <f>+(F89/I92)*100</f>
        <v>0.04548397540997015</v>
      </c>
      <c r="K89" s="70"/>
      <c r="L89" s="70">
        <f>K89/A86</f>
        <v>0</v>
      </c>
      <c r="M89" s="29">
        <f>J89/L92%</f>
        <v>11.164645615416061</v>
      </c>
    </row>
    <row r="90" spans="1:13" ht="18">
      <c r="A90" s="66">
        <v>10</v>
      </c>
      <c r="B90" s="67"/>
      <c r="C90" s="28" t="s">
        <v>58</v>
      </c>
      <c r="D90" s="31">
        <v>11754.630429999988</v>
      </c>
      <c r="E90" s="28" t="s">
        <v>44</v>
      </c>
      <c r="F90" s="31">
        <f>D90/A90</f>
        <v>1175.4630429999988</v>
      </c>
      <c r="G90" s="28" t="s">
        <v>46</v>
      </c>
      <c r="H90" s="29">
        <f>+(F90/$F$104)*100</f>
        <v>1.2715551097785016</v>
      </c>
      <c r="I90" s="69"/>
      <c r="J90" s="29">
        <f>+(F90/I92)*100</f>
        <v>0.024240516475026185</v>
      </c>
      <c r="K90" s="70"/>
      <c r="L90" s="70">
        <f>K90/A87</f>
        <v>0</v>
      </c>
      <c r="M90" s="29">
        <f>J90/L92%</f>
        <v>5.950156588973046</v>
      </c>
    </row>
    <row r="91" spans="1:13" ht="18">
      <c r="A91" s="66">
        <v>10</v>
      </c>
      <c r="B91" s="67"/>
      <c r="C91" s="28" t="s">
        <v>100</v>
      </c>
      <c r="D91" s="31">
        <f>D89-D90</f>
        <v>10301.30728000001</v>
      </c>
      <c r="E91" s="28" t="s">
        <v>44</v>
      </c>
      <c r="F91" s="31">
        <f>D91/A91</f>
        <v>1030.130728000001</v>
      </c>
      <c r="G91" s="28" t="s">
        <v>46</v>
      </c>
      <c r="H91" s="28"/>
      <c r="I91" s="31"/>
      <c r="J91" s="28"/>
      <c r="K91" s="29"/>
      <c r="L91" s="29"/>
      <c r="M91" s="28"/>
    </row>
    <row r="92" spans="1:13" ht="18">
      <c r="A92" s="66">
        <v>10</v>
      </c>
      <c r="B92" s="67"/>
      <c r="C92" s="28" t="s">
        <v>99</v>
      </c>
      <c r="D92" s="31">
        <f>D89+D90</f>
        <v>33810.56813999999</v>
      </c>
      <c r="E92" s="28" t="s">
        <v>44</v>
      </c>
      <c r="F92" s="31">
        <f>F89+F90</f>
        <v>3381.0568139999987</v>
      </c>
      <c r="G92" s="28" t="s">
        <v>46</v>
      </c>
      <c r="H92" s="28"/>
      <c r="I92" s="31">
        <v>4849166.659510002</v>
      </c>
      <c r="J92" s="28"/>
      <c r="K92" s="29">
        <v>4.073929166830536</v>
      </c>
      <c r="L92" s="29">
        <f>K92/A89</f>
        <v>0.40739291668305355</v>
      </c>
      <c r="M92" s="28"/>
    </row>
    <row r="93" spans="1:13" ht="18">
      <c r="A93" s="14">
        <v>5</v>
      </c>
      <c r="B93" s="16" t="s">
        <v>32</v>
      </c>
      <c r="C93" t="s">
        <v>57</v>
      </c>
      <c r="D93" s="2">
        <v>25.95406</v>
      </c>
      <c r="E93" t="s">
        <v>44</v>
      </c>
      <c r="F93" s="2">
        <f>D93/A93</f>
        <v>5.190811999999999</v>
      </c>
      <c r="G93" t="s">
        <v>46</v>
      </c>
      <c r="H93" s="1">
        <f>+(F93/$F$103)*100</f>
        <v>0.005018752974306319</v>
      </c>
      <c r="J93" s="1">
        <f>+(F93/I96)*100</f>
        <v>0.00026343151591051484</v>
      </c>
      <c r="L93" s="1">
        <f>K93/A90</f>
        <v>0</v>
      </c>
      <c r="M93" s="1">
        <f>J93/L96%</f>
        <v>1.1813641703171254</v>
      </c>
    </row>
    <row r="94" spans="1:13" ht="18">
      <c r="A94" s="14">
        <v>5</v>
      </c>
      <c r="B94" s="16"/>
      <c r="C94" t="s">
        <v>58</v>
      </c>
      <c r="D94" s="2">
        <v>0.0023</v>
      </c>
      <c r="E94" t="s">
        <v>44</v>
      </c>
      <c r="F94" s="2">
        <f>D94/A94</f>
        <v>0.00046</v>
      </c>
      <c r="G94" t="s">
        <v>46</v>
      </c>
      <c r="H94" s="1">
        <f>+(F94/$F$104)*100</f>
        <v>4.976042028554966E-07</v>
      </c>
      <c r="J94" s="1">
        <f>+(F94/I96)*100</f>
        <v>2.334480565253314E-08</v>
      </c>
      <c r="L94" s="1">
        <f>K94/A91</f>
        <v>0</v>
      </c>
      <c r="M94" s="1">
        <f>J94/L96%</f>
        <v>0.00010469027164649341</v>
      </c>
    </row>
    <row r="95" spans="1:8" ht="18">
      <c r="A95" s="14">
        <v>5</v>
      </c>
      <c r="B95" s="16"/>
      <c r="C95" s="47" t="s">
        <v>100</v>
      </c>
      <c r="D95" s="52">
        <f>D93-D94</f>
        <v>25.951759999999997</v>
      </c>
      <c r="E95" s="47" t="s">
        <v>44</v>
      </c>
      <c r="F95" s="52">
        <f>D95/A95</f>
        <v>5.190351999999999</v>
      </c>
      <c r="G95" s="47" t="s">
        <v>46</v>
      </c>
      <c r="H95" s="1"/>
    </row>
    <row r="96" spans="1:12" s="47" customFormat="1" ht="18">
      <c r="A96" s="81">
        <v>5</v>
      </c>
      <c r="B96" s="87"/>
      <c r="C96" s="47" t="s">
        <v>99</v>
      </c>
      <c r="D96" s="52">
        <f>D93+D94</f>
        <v>25.95636</v>
      </c>
      <c r="E96" s="47" t="s">
        <v>44</v>
      </c>
      <c r="F96" s="52">
        <f>F93+F94</f>
        <v>5.191272</v>
      </c>
      <c r="G96" s="47" t="s">
        <v>46</v>
      </c>
      <c r="I96" s="2">
        <v>1970459.7538600005</v>
      </c>
      <c r="K96" s="1">
        <v>0.11149462736786714</v>
      </c>
      <c r="L96" s="1">
        <f>K96/A93</f>
        <v>0.022298925473573428</v>
      </c>
    </row>
    <row r="97" spans="1:13" ht="18">
      <c r="A97" s="66">
        <v>10</v>
      </c>
      <c r="B97" s="67" t="s">
        <v>114</v>
      </c>
      <c r="C97" s="28" t="s">
        <v>57</v>
      </c>
      <c r="D97" s="31">
        <v>1</v>
      </c>
      <c r="E97" s="28" t="s">
        <v>44</v>
      </c>
      <c r="F97" s="31">
        <f>D97/A97</f>
        <v>0.1</v>
      </c>
      <c r="G97" s="28" t="s">
        <v>46</v>
      </c>
      <c r="H97" s="29">
        <f>+(F97/$F$103)*100</f>
        <v>9.66853157907919E-05</v>
      </c>
      <c r="I97" s="69"/>
      <c r="J97" s="29">
        <f>+(F97/I100)*100</f>
        <v>3.757451345378926E-07</v>
      </c>
      <c r="K97" s="70"/>
      <c r="L97" s="70">
        <f>K97/A94</f>
        <v>0</v>
      </c>
      <c r="M97" s="29">
        <f>J97/L100%</f>
        <v>0.0002753952282695007</v>
      </c>
    </row>
    <row r="98" spans="1:13" ht="18">
      <c r="A98" s="66">
        <v>10</v>
      </c>
      <c r="B98" s="67"/>
      <c r="C98" s="28" t="s">
        <v>58</v>
      </c>
      <c r="D98" s="31">
        <v>0</v>
      </c>
      <c r="E98" s="28" t="s">
        <v>44</v>
      </c>
      <c r="F98" s="31">
        <f>D98/A98</f>
        <v>0</v>
      </c>
      <c r="G98" s="28" t="s">
        <v>46</v>
      </c>
      <c r="H98" s="29">
        <f>+(F98/$F$104)*100</f>
        <v>0</v>
      </c>
      <c r="I98" s="69"/>
      <c r="J98" s="29">
        <f>+(F98/I100)*100</f>
        <v>0</v>
      </c>
      <c r="K98" s="70"/>
      <c r="L98" s="70">
        <f>K98/A95</f>
        <v>0</v>
      </c>
      <c r="M98" s="29">
        <f>J98/L100%</f>
        <v>0</v>
      </c>
    </row>
    <row r="99" spans="1:13" ht="18">
      <c r="A99" s="66">
        <v>10</v>
      </c>
      <c r="B99" s="67"/>
      <c r="C99" s="28" t="s">
        <v>100</v>
      </c>
      <c r="D99" s="31">
        <f>D97-D98</f>
        <v>1</v>
      </c>
      <c r="E99" s="28" t="s">
        <v>44</v>
      </c>
      <c r="F99" s="31">
        <f>D99/A99</f>
        <v>0.1</v>
      </c>
      <c r="G99" s="28" t="s">
        <v>46</v>
      </c>
      <c r="H99" s="28"/>
      <c r="I99" s="31"/>
      <c r="J99" s="28"/>
      <c r="K99" s="29"/>
      <c r="L99" s="29"/>
      <c r="M99" s="28"/>
    </row>
    <row r="100" spans="1:13" ht="18">
      <c r="A100" s="66">
        <v>10</v>
      </c>
      <c r="B100" s="67"/>
      <c r="C100" s="28" t="s">
        <v>99</v>
      </c>
      <c r="D100" s="31">
        <f>D97+D98</f>
        <v>1</v>
      </c>
      <c r="E100" s="28" t="s">
        <v>44</v>
      </c>
      <c r="F100" s="31">
        <f>F97+F98</f>
        <v>0.1</v>
      </c>
      <c r="G100" s="28" t="s">
        <v>46</v>
      </c>
      <c r="H100" s="28"/>
      <c r="I100" s="31">
        <v>26613784.40015844</v>
      </c>
      <c r="J100" s="28"/>
      <c r="K100" s="29">
        <v>1.3643850581542751</v>
      </c>
      <c r="L100" s="29">
        <f>K100/A97</f>
        <v>0.13643850581542752</v>
      </c>
      <c r="M100" s="28"/>
    </row>
    <row r="101" spans="1:13" ht="18">
      <c r="A101" s="14"/>
      <c r="B101" s="16"/>
      <c r="D101" s="2"/>
      <c r="F101" s="2"/>
      <c r="H101" s="1"/>
      <c r="J101" s="1"/>
      <c r="M101" s="1"/>
    </row>
    <row r="102" spans="1:13" ht="15.75">
      <c r="A102" s="19">
        <v>10</v>
      </c>
      <c r="B102" s="45" t="s">
        <v>77</v>
      </c>
      <c r="C102" s="7"/>
      <c r="D102" s="9"/>
      <c r="E102" s="7"/>
      <c r="F102" s="7"/>
      <c r="G102" s="7"/>
      <c r="H102" s="7"/>
      <c r="I102" s="9"/>
      <c r="J102" s="7"/>
      <c r="K102" s="42"/>
      <c r="L102" s="42"/>
      <c r="M102" s="7"/>
    </row>
    <row r="103" spans="1:13" ht="18">
      <c r="A103" s="19">
        <v>10</v>
      </c>
      <c r="B103" s="71"/>
      <c r="C103" s="7" t="s">
        <v>57</v>
      </c>
      <c r="D103" s="9">
        <f>+(D5+D9+D13+D17+D21+D25+D29+D33+D37+D41+D45+D49+D53+D57+D61+D65+D69+D73+D77+D81+D85+D89+D93+D97)</f>
        <v>1034283.2226599997</v>
      </c>
      <c r="E103" s="7" t="s">
        <v>44</v>
      </c>
      <c r="F103" s="9">
        <f>D103/A103</f>
        <v>103428.32226599997</v>
      </c>
      <c r="G103" s="7" t="s">
        <v>46</v>
      </c>
      <c r="H103" s="42">
        <f>+(F103/$F$103)*100</f>
        <v>100</v>
      </c>
      <c r="I103" s="9"/>
      <c r="J103" s="42">
        <f>+(F103/I106)*100</f>
        <v>0.031273635355240983</v>
      </c>
      <c r="K103" s="42"/>
      <c r="L103" s="42">
        <f>K103/A94</f>
        <v>0</v>
      </c>
      <c r="M103" s="42">
        <f>J103/L106%</f>
        <v>10.894794905291644</v>
      </c>
    </row>
    <row r="104" spans="1:13" ht="18">
      <c r="A104" s="19">
        <v>10</v>
      </c>
      <c r="B104" s="71"/>
      <c r="C104" s="7" t="s">
        <v>58</v>
      </c>
      <c r="D104" s="9">
        <f>+(D6+D10+D14+D18+D22+D26+D30+D34+D38+D42+D46+D50+D54+D58+D62+D66+D70+D74+D78+D82+D86+D90+D94+D98)</f>
        <v>924429.4910700005</v>
      </c>
      <c r="E104" s="7" t="s">
        <v>44</v>
      </c>
      <c r="F104" s="9">
        <f>D104/A104</f>
        <v>92442.94910700005</v>
      </c>
      <c r="G104" s="7" t="s">
        <v>46</v>
      </c>
      <c r="H104" s="42">
        <f>+(F104/$F$104)*100</f>
        <v>100</v>
      </c>
      <c r="I104" s="9"/>
      <c r="J104" s="42">
        <f>+(F104/I106)*100</f>
        <v>0.02795198663379835</v>
      </c>
      <c r="K104" s="42"/>
      <c r="L104" s="42">
        <f>K104/A102</f>
        <v>0</v>
      </c>
      <c r="M104" s="42">
        <f>J104/L106%</f>
        <v>9.73763229351114</v>
      </c>
    </row>
    <row r="105" spans="1:13" ht="18">
      <c r="A105" s="19">
        <v>10</v>
      </c>
      <c r="B105" s="71"/>
      <c r="C105" s="7" t="s">
        <v>100</v>
      </c>
      <c r="D105" s="9">
        <f>D103-D104</f>
        <v>109853.73158999928</v>
      </c>
      <c r="E105" s="7" t="s">
        <v>44</v>
      </c>
      <c r="F105" s="9">
        <f>D105/A105</f>
        <v>10985.373158999928</v>
      </c>
      <c r="G105" s="7" t="s">
        <v>46</v>
      </c>
      <c r="H105" s="42"/>
      <c r="I105" s="9"/>
      <c r="J105" s="7"/>
      <c r="K105" s="42"/>
      <c r="L105" s="42"/>
      <c r="M105" s="42"/>
    </row>
    <row r="106" spans="1:13" ht="18">
      <c r="A106" s="19">
        <v>10</v>
      </c>
      <c r="B106" s="107"/>
      <c r="C106" s="7" t="s">
        <v>99</v>
      </c>
      <c r="D106" s="9">
        <f>SUM(D103:D104)</f>
        <v>1958712.7137300002</v>
      </c>
      <c r="E106" s="7" t="s">
        <v>44</v>
      </c>
      <c r="F106" s="9">
        <f>SUM(F103:F104)</f>
        <v>195871.27137300003</v>
      </c>
      <c r="G106" s="7" t="s">
        <v>46</v>
      </c>
      <c r="H106" s="7"/>
      <c r="I106" s="9">
        <f>form_conso!L301</f>
        <v>330720496.96539986</v>
      </c>
      <c r="J106" s="7"/>
      <c r="K106" s="42">
        <f>form_conso!L310</f>
        <v>2.870511618355593</v>
      </c>
      <c r="L106" s="42">
        <f>K106/A103</f>
        <v>0.2870511618355593</v>
      </c>
      <c r="M106" s="7"/>
    </row>
    <row r="107" spans="1:12" s="47" customFormat="1" ht="15.75">
      <c r="A107" s="81"/>
      <c r="D107" s="52"/>
      <c r="I107" s="52"/>
      <c r="J107" s="54"/>
      <c r="K107" s="54"/>
      <c r="L107" s="54"/>
    </row>
    <row r="108" spans="1:9" ht="18">
      <c r="A108" s="14"/>
      <c r="B108" s="16"/>
      <c r="G108" s="61" t="s">
        <v>67</v>
      </c>
      <c r="H108" s="62">
        <f>SUM(H9:H94)</f>
        <v>216.69001293914826</v>
      </c>
      <c r="I108" s="49">
        <f>SUM(I12:I103)</f>
        <v>335182991.05003834</v>
      </c>
    </row>
    <row r="109" spans="1:2" ht="18">
      <c r="A109" s="14"/>
      <c r="B109" s="16"/>
    </row>
    <row r="110" spans="1:2" ht="18">
      <c r="A110" s="14"/>
      <c r="B110" s="16"/>
    </row>
    <row r="111" spans="1:2" ht="18">
      <c r="A111" s="14"/>
      <c r="B111" s="16"/>
    </row>
    <row r="112" spans="1:2" ht="18">
      <c r="A112" s="14"/>
      <c r="B112" s="16"/>
    </row>
    <row r="113" spans="1:2" ht="18">
      <c r="A113" s="14"/>
      <c r="B113" s="16"/>
    </row>
    <row r="114" spans="1:2" ht="18">
      <c r="A114" s="14"/>
      <c r="B114" s="16"/>
    </row>
    <row r="115" ht="15.75">
      <c r="A115" s="14"/>
    </row>
    <row r="116" ht="15.75">
      <c r="A116" s="14"/>
    </row>
  </sheetData>
  <printOptions/>
  <pageMargins left="0.75" right="0.75" top="1" bottom="1" header="0.5" footer="0.5"/>
  <pageSetup horizontalDpi="600" verticalDpi="600" orientation="landscape" paperSize="9" scale="75" r:id="rId2"/>
  <rowBreaks count="3" manualBreakCount="3">
    <brk id="32" max="255" man="1"/>
    <brk id="72" max="255" man="1"/>
    <brk id="106" max="255" man="1"/>
  </rowBreaks>
  <drawing r:id="rId1"/>
</worksheet>
</file>

<file path=xl/worksheets/sheet6.xml><?xml version="1.0" encoding="utf-8"?>
<worksheet xmlns="http://schemas.openxmlformats.org/spreadsheetml/2006/main" xmlns:r="http://schemas.openxmlformats.org/officeDocument/2006/relationships">
  <dimension ref="A1:O300"/>
  <sheetViews>
    <sheetView showZeros="0"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O190" sqref="O190"/>
    </sheetView>
  </sheetViews>
  <sheetFormatPr defaultColWidth="9.140625" defaultRowHeight="12.75"/>
  <cols>
    <col min="1" max="1" width="4.00390625" style="0" bestFit="1" customWidth="1"/>
    <col min="2" max="2" width="5.57421875" style="0" customWidth="1"/>
    <col min="3" max="3" width="42.421875" style="0" customWidth="1"/>
    <col min="4" max="4" width="10.57421875" style="0" bestFit="1" customWidth="1"/>
    <col min="5" max="5" width="3.00390625" style="0" bestFit="1" customWidth="1"/>
    <col min="6" max="6" width="11.57421875" style="0" bestFit="1" customWidth="1"/>
    <col min="7" max="7" width="7.28125" style="0" customWidth="1"/>
    <col min="8" max="8" width="0" style="0" hidden="1" customWidth="1"/>
    <col min="9" max="9" width="13.140625" style="0" customWidth="1"/>
    <col min="10" max="10" width="12.57421875" style="2" bestFit="1" customWidth="1"/>
    <col min="11" max="11" width="14.140625" style="0" bestFit="1" customWidth="1"/>
    <col min="12" max="12" width="11.57421875" style="0" customWidth="1"/>
    <col min="13" max="13" width="10.7109375" style="0" customWidth="1"/>
    <col min="14" max="14" width="11.00390625" style="0" customWidth="1"/>
  </cols>
  <sheetData>
    <row r="1" ht="15.75">
      <c r="A1" s="14" t="s">
        <v>101</v>
      </c>
    </row>
    <row r="2" spans="1:15" ht="18">
      <c r="A2" s="44" t="str">
        <f>Intro!A3</f>
        <v>rev. July 2006 - G Hazeu, F Paramo &amp; J-L Weber</v>
      </c>
      <c r="B2" s="16"/>
      <c r="D2" t="str">
        <f>Intro!G3</f>
        <v>(Source: EEA)</v>
      </c>
      <c r="J2"/>
      <c r="M2" s="61"/>
      <c r="N2" s="61"/>
      <c r="O2" s="61"/>
    </row>
    <row r="3" spans="12:13" ht="12.75">
      <c r="L3" s="1"/>
      <c r="M3" s="1"/>
    </row>
    <row r="4" spans="1:14" s="3" customFormat="1" ht="116.25">
      <c r="A4" s="75" t="s">
        <v>88</v>
      </c>
      <c r="B4" s="75" t="s">
        <v>92</v>
      </c>
      <c r="C4" s="76" t="s">
        <v>91</v>
      </c>
      <c r="D4" s="77" t="s">
        <v>89</v>
      </c>
      <c r="E4" s="77"/>
      <c r="F4" s="77" t="s">
        <v>90</v>
      </c>
      <c r="I4" s="3" t="s">
        <v>82</v>
      </c>
      <c r="J4" s="63" t="s">
        <v>83</v>
      </c>
      <c r="K4" s="3" t="s">
        <v>80</v>
      </c>
      <c r="L4" s="64" t="s">
        <v>85</v>
      </c>
      <c r="M4" s="64" t="s">
        <v>84</v>
      </c>
      <c r="N4" s="3" t="s">
        <v>86</v>
      </c>
    </row>
    <row r="5" spans="1:14" ht="18">
      <c r="A5" s="14">
        <v>15</v>
      </c>
      <c r="B5" s="16" t="s">
        <v>113</v>
      </c>
      <c r="C5" t="s">
        <v>59</v>
      </c>
      <c r="D5" s="2">
        <v>1372</v>
      </c>
      <c r="E5" t="s">
        <v>44</v>
      </c>
      <c r="F5" s="2">
        <f aca="true" t="shared" si="0" ref="F5:F10">D5/A5</f>
        <v>91.46666666666667</v>
      </c>
      <c r="G5" t="s">
        <v>46</v>
      </c>
      <c r="H5">
        <f>+((F8+F9)-(F5+F6))</f>
        <v>74.39999999999998</v>
      </c>
      <c r="I5" s="1">
        <f>+(F5/$F$175)*100</f>
        <v>1.078628106759107</v>
      </c>
      <c r="K5" s="1">
        <f>+(F5/J11)*100</f>
        <v>0.0010865183386992055</v>
      </c>
      <c r="L5" s="1"/>
      <c r="M5" s="1">
        <f aca="true" t="shared" si="1" ref="M5:M11">L5/A5</f>
        <v>0</v>
      </c>
      <c r="N5" s="1">
        <f>K5/M11%</f>
        <v>1.4868907070326212</v>
      </c>
    </row>
    <row r="6" spans="1:14" ht="18">
      <c r="A6" s="14">
        <v>15</v>
      </c>
      <c r="B6" s="16"/>
      <c r="C6" t="s">
        <v>52</v>
      </c>
      <c r="D6" s="2">
        <v>559</v>
      </c>
      <c r="E6" t="s">
        <v>44</v>
      </c>
      <c r="F6" s="2">
        <f t="shared" si="0"/>
        <v>37.266666666666666</v>
      </c>
      <c r="G6" t="s">
        <v>46</v>
      </c>
      <c r="H6">
        <f>+(F10-F7)</f>
        <v>13.599999999999966</v>
      </c>
      <c r="I6" s="1">
        <f>+(F6/$F$176)*100</f>
        <v>0.19187984222794316</v>
      </c>
      <c r="K6" s="1">
        <f>+(F6/J11)*100</f>
        <v>0.00044268494995106116</v>
      </c>
      <c r="L6" s="1"/>
      <c r="M6" s="1">
        <f t="shared" si="1"/>
        <v>0</v>
      </c>
      <c r="N6" s="1">
        <f>K6/M11%</f>
        <v>0.6058104265533785</v>
      </c>
    </row>
    <row r="7" spans="1:14" ht="18">
      <c r="A7" s="14">
        <v>15</v>
      </c>
      <c r="B7" s="16"/>
      <c r="C7" t="s">
        <v>60</v>
      </c>
      <c r="D7" s="2">
        <v>3983</v>
      </c>
      <c r="E7" t="s">
        <v>44</v>
      </c>
      <c r="F7" s="2">
        <f t="shared" si="0"/>
        <v>265.53333333333336</v>
      </c>
      <c r="G7" t="s">
        <v>46</v>
      </c>
      <c r="H7">
        <f>+(F8+F9+F10)-(F5+F6+F7)</f>
        <v>87.99999999999994</v>
      </c>
      <c r="I7" s="1">
        <f>+(F7/$F$177)*100</f>
        <v>0.15373160151430587</v>
      </c>
      <c r="K7" s="1">
        <f>+(F7/J11)*100</f>
        <v>0.003154229258774735</v>
      </c>
      <c r="M7" s="1">
        <f t="shared" si="1"/>
        <v>0</v>
      </c>
      <c r="N7" s="1">
        <f>K7/M11%</f>
        <v>4.31653475664062</v>
      </c>
    </row>
    <row r="8" spans="1:14" ht="15.75">
      <c r="A8" s="14">
        <v>15</v>
      </c>
      <c r="C8" t="s">
        <v>61</v>
      </c>
      <c r="D8" s="2">
        <v>1814</v>
      </c>
      <c r="E8" t="s">
        <v>44</v>
      </c>
      <c r="F8" s="2">
        <f t="shared" si="0"/>
        <v>120.93333333333334</v>
      </c>
      <c r="G8" t="s">
        <v>46</v>
      </c>
      <c r="I8" s="1">
        <f>+(F8/$F$178)*100</f>
        <v>0.43114337721115004</v>
      </c>
      <c r="K8" s="1">
        <f>+(F8/J11)*100</f>
        <v>0.0014365482991256261</v>
      </c>
      <c r="M8" s="1">
        <f t="shared" si="1"/>
        <v>0</v>
      </c>
      <c r="N8" s="1">
        <f>K8/M11%</f>
        <v>1.9659036024469208</v>
      </c>
    </row>
    <row r="9" spans="1:14" ht="18">
      <c r="A9" s="14">
        <v>15</v>
      </c>
      <c r="B9" s="16"/>
      <c r="C9" t="s">
        <v>62</v>
      </c>
      <c r="D9" s="2">
        <v>1233</v>
      </c>
      <c r="E9" t="s">
        <v>44</v>
      </c>
      <c r="F9" s="2">
        <f t="shared" si="0"/>
        <v>82.2</v>
      </c>
      <c r="G9" t="s">
        <v>46</v>
      </c>
      <c r="I9" s="1">
        <f>+(F9/$F$179)*100</f>
        <v>0.11028924588929856</v>
      </c>
      <c r="K9" s="1">
        <f>+(F9/J11)*100</f>
        <v>0.0009764410434519828</v>
      </c>
      <c r="M9" s="1">
        <f t="shared" si="1"/>
        <v>0</v>
      </c>
      <c r="N9" s="1">
        <f>K9/M11%</f>
        <v>1.3362509050810656</v>
      </c>
    </row>
    <row r="10" spans="1:14" ht="18">
      <c r="A10" s="14">
        <v>15</v>
      </c>
      <c r="B10" s="16"/>
      <c r="C10" t="s">
        <v>63</v>
      </c>
      <c r="D10" s="2">
        <v>4187</v>
      </c>
      <c r="E10" t="s">
        <v>44</v>
      </c>
      <c r="F10" s="2">
        <f t="shared" si="0"/>
        <v>279.1333333333333</v>
      </c>
      <c r="G10" t="s">
        <v>46</v>
      </c>
      <c r="I10" s="1">
        <f>+(F10/$F$180)*100</f>
        <v>0.17244917298833576</v>
      </c>
      <c r="K10" s="1">
        <f>+(F10/J11)*100</f>
        <v>0.003315781548202313</v>
      </c>
      <c r="M10" s="1">
        <f t="shared" si="1"/>
        <v>0</v>
      </c>
      <c r="N10" s="1">
        <f>K10/M11%</f>
        <v>4.537617631447219</v>
      </c>
    </row>
    <row r="11" spans="1:13" ht="18">
      <c r="A11" s="14">
        <v>15</v>
      </c>
      <c r="B11" s="16"/>
      <c r="D11" s="2"/>
      <c r="F11" s="2"/>
      <c r="J11" s="2">
        <v>8418327</v>
      </c>
      <c r="L11" s="1">
        <v>1.0960977160865746</v>
      </c>
      <c r="M11" s="1">
        <f t="shared" si="1"/>
        <v>0.0730731810724383</v>
      </c>
    </row>
    <row r="12" spans="1:14" ht="18">
      <c r="A12" s="66">
        <v>10</v>
      </c>
      <c r="B12" s="67" t="s">
        <v>22</v>
      </c>
      <c r="C12" s="28" t="s">
        <v>59</v>
      </c>
      <c r="D12" s="31">
        <v>1537.32189</v>
      </c>
      <c r="E12" s="28" t="s">
        <v>44</v>
      </c>
      <c r="F12" s="31">
        <f aca="true" t="shared" si="2" ref="F12:F17">D12/A12</f>
        <v>153.732189</v>
      </c>
      <c r="G12" s="28" t="s">
        <v>46</v>
      </c>
      <c r="H12" s="28">
        <f>+((F15+F16)-(F12+F13))</f>
        <v>28.457004000000012</v>
      </c>
      <c r="I12" s="29">
        <f>+(F12/$F$175)*100</f>
        <v>1.8128993436844376</v>
      </c>
      <c r="J12" s="31"/>
      <c r="K12" s="29">
        <f>+(F12/J18)*100</f>
        <v>0.00501213449738313</v>
      </c>
      <c r="L12" s="29"/>
      <c r="M12" s="29"/>
      <c r="N12" s="29">
        <f>K12/M18%</f>
        <v>2.581593562063435</v>
      </c>
    </row>
    <row r="13" spans="1:14" ht="18">
      <c r="A13" s="66">
        <v>10</v>
      </c>
      <c r="B13" s="67"/>
      <c r="C13" s="28" t="s">
        <v>52</v>
      </c>
      <c r="D13" s="31">
        <v>611.31246</v>
      </c>
      <c r="E13" s="28" t="s">
        <v>44</v>
      </c>
      <c r="F13" s="31">
        <f t="shared" si="2"/>
        <v>61.131246</v>
      </c>
      <c r="G13" s="28" t="s">
        <v>46</v>
      </c>
      <c r="H13" s="28">
        <f>+(F17-F14)</f>
        <v>662.9759029999998</v>
      </c>
      <c r="I13" s="29">
        <f>+(F13/$F$176)*100</f>
        <v>0.3147545752507401</v>
      </c>
      <c r="J13" s="31"/>
      <c r="K13" s="29">
        <f>+(F13/J18)*100</f>
        <v>0.001993063579837626</v>
      </c>
      <c r="L13" s="29"/>
      <c r="M13" s="29"/>
      <c r="N13" s="29">
        <f>K13/M18%</f>
        <v>1.0265646520815244</v>
      </c>
    </row>
    <row r="14" spans="1:14" ht="18">
      <c r="A14" s="66">
        <v>10</v>
      </c>
      <c r="B14" s="67"/>
      <c r="C14" s="28" t="s">
        <v>60</v>
      </c>
      <c r="D14" s="31">
        <v>5392.964569999999</v>
      </c>
      <c r="E14" s="28" t="s">
        <v>44</v>
      </c>
      <c r="F14" s="31">
        <f t="shared" si="2"/>
        <v>539.2964569999999</v>
      </c>
      <c r="G14" s="28" t="s">
        <v>46</v>
      </c>
      <c r="H14" s="28">
        <f>+(F15+F16+F17)-(F12+F13+F14)</f>
        <v>691.4329069999999</v>
      </c>
      <c r="I14" s="29">
        <f>+(F14/$F$177)*100</f>
        <v>0.31222787355862786</v>
      </c>
      <c r="J14" s="31"/>
      <c r="K14" s="29">
        <f>+(F14/J18)*100</f>
        <v>0.017582696207143693</v>
      </c>
      <c r="L14" s="29"/>
      <c r="M14" s="29"/>
      <c r="N14" s="29">
        <f>K14/M18%</f>
        <v>9.05629634555467</v>
      </c>
    </row>
    <row r="15" spans="1:14" ht="18">
      <c r="A15" s="66">
        <v>10</v>
      </c>
      <c r="B15" s="67"/>
      <c r="C15" s="28" t="s">
        <v>61</v>
      </c>
      <c r="D15" s="31">
        <v>1438.5118200000002</v>
      </c>
      <c r="E15" s="28" t="s">
        <v>44</v>
      </c>
      <c r="F15" s="31">
        <f t="shared" si="2"/>
        <v>143.85118200000002</v>
      </c>
      <c r="G15" s="28" t="s">
        <v>46</v>
      </c>
      <c r="H15" s="28"/>
      <c r="I15" s="29">
        <f>+(F15/$F$178)*100</f>
        <v>0.5128485481529421</v>
      </c>
      <c r="J15" s="31"/>
      <c r="K15" s="29">
        <f>+(F15/J18)*100</f>
        <v>0.004689983772959477</v>
      </c>
      <c r="L15" s="29"/>
      <c r="M15" s="29"/>
      <c r="N15" s="29">
        <f>K15/M18%</f>
        <v>2.415663809655476</v>
      </c>
    </row>
    <row r="16" spans="1:14" ht="18">
      <c r="A16" s="66">
        <v>10</v>
      </c>
      <c r="B16" s="67"/>
      <c r="C16" s="28" t="s">
        <v>62</v>
      </c>
      <c r="D16" s="31">
        <v>994.6925699999999</v>
      </c>
      <c r="E16" s="28" t="s">
        <v>44</v>
      </c>
      <c r="F16" s="31">
        <f t="shared" si="2"/>
        <v>99.469257</v>
      </c>
      <c r="G16" s="28" t="s">
        <v>46</v>
      </c>
      <c r="H16" s="28"/>
      <c r="I16" s="29">
        <f>+(F16/$F$179)*100</f>
        <v>0.1334597243758982</v>
      </c>
      <c r="J16" s="31"/>
      <c r="K16" s="29">
        <f>+(F16/J18)*100</f>
        <v>0.003242998734889337</v>
      </c>
      <c r="L16" s="29"/>
      <c r="M16" s="29"/>
      <c r="N16" s="29">
        <f>K16/M18%</f>
        <v>1.6703671180694195</v>
      </c>
    </row>
    <row r="17" spans="1:14" ht="18">
      <c r="A17" s="66">
        <v>10</v>
      </c>
      <c r="B17" s="67"/>
      <c r="C17" s="28" t="s">
        <v>63</v>
      </c>
      <c r="D17" s="31">
        <v>12022.723599999998</v>
      </c>
      <c r="E17" s="28" t="s">
        <v>44</v>
      </c>
      <c r="F17" s="31">
        <f t="shared" si="2"/>
        <v>1202.2723599999997</v>
      </c>
      <c r="G17" s="28" t="s">
        <v>46</v>
      </c>
      <c r="H17" s="28"/>
      <c r="I17" s="29">
        <f>+(F17/$F$180)*100</f>
        <v>0.7427664468189682</v>
      </c>
      <c r="J17" s="31"/>
      <c r="K17" s="29">
        <f>+(F17/J18)*100</f>
        <v>0.03919771656153435</v>
      </c>
      <c r="L17" s="29"/>
      <c r="M17" s="29"/>
      <c r="N17" s="29">
        <f>K17/M18%</f>
        <v>20.18951661725712</v>
      </c>
    </row>
    <row r="18" spans="1:14" ht="18">
      <c r="A18" s="66">
        <v>10</v>
      </c>
      <c r="B18" s="67"/>
      <c r="C18" s="28"/>
      <c r="D18" s="31"/>
      <c r="E18" s="28"/>
      <c r="F18" s="31"/>
      <c r="G18" s="28"/>
      <c r="H18" s="28"/>
      <c r="I18" s="28"/>
      <c r="J18" s="31">
        <v>3067199.9939399995</v>
      </c>
      <c r="K18" s="28"/>
      <c r="L18" s="29">
        <v>1.9414886103825708</v>
      </c>
      <c r="M18" s="29">
        <f>L18/A18</f>
        <v>0.19414886103825707</v>
      </c>
      <c r="N18" s="28"/>
    </row>
    <row r="19" spans="1:14" ht="18">
      <c r="A19" s="14">
        <v>10</v>
      </c>
      <c r="B19" s="16" t="s">
        <v>27</v>
      </c>
      <c r="C19" t="s">
        <v>59</v>
      </c>
      <c r="D19" s="2">
        <v>570.90574</v>
      </c>
      <c r="E19" t="s">
        <v>44</v>
      </c>
      <c r="F19" s="2">
        <f aca="true" t="shared" si="3" ref="F19:F24">D19/A19</f>
        <v>57.090574000000004</v>
      </c>
      <c r="G19" t="s">
        <v>46</v>
      </c>
      <c r="H19">
        <f>+((F22+F23)-(F19+F20))</f>
        <v>420.46618799999993</v>
      </c>
      <c r="I19" s="1">
        <f>+(F19/$F$175)*100</f>
        <v>0.6732452377632365</v>
      </c>
      <c r="K19" s="1">
        <f>+(F19/J25)*100</f>
        <v>0.0005149586203965693</v>
      </c>
      <c r="L19" s="1"/>
      <c r="M19" s="1">
        <f aca="true" t="shared" si="4" ref="M19:M96">L19/A19</f>
        <v>0</v>
      </c>
      <c r="N19" s="1">
        <f>K19/M25%</f>
        <v>0.4698108689023997</v>
      </c>
    </row>
    <row r="20" spans="1:14" ht="18">
      <c r="A20" s="14">
        <v>10</v>
      </c>
      <c r="B20" s="16"/>
      <c r="C20" t="s">
        <v>52</v>
      </c>
      <c r="D20" s="2">
        <v>128.00336000000007</v>
      </c>
      <c r="E20" t="s">
        <v>44</v>
      </c>
      <c r="F20" s="2">
        <f t="shared" si="3"/>
        <v>12.800336000000007</v>
      </c>
      <c r="G20" t="s">
        <v>46</v>
      </c>
      <c r="H20">
        <f>+(F24-F21)</f>
        <v>800.8270649999959</v>
      </c>
      <c r="I20" s="1">
        <f>+(F20/$F$176)*100</f>
        <v>0.06590679209690507</v>
      </c>
      <c r="K20" s="1">
        <f>+(F20/J25)*100</f>
        <v>0.00011545939908000478</v>
      </c>
      <c r="L20" s="1"/>
      <c r="M20" s="1">
        <f t="shared" si="4"/>
        <v>0</v>
      </c>
      <c r="N20" s="1">
        <f>K20/M25%</f>
        <v>0.10533677553150317</v>
      </c>
    </row>
    <row r="21" spans="1:14" ht="18">
      <c r="A21" s="14">
        <v>10</v>
      </c>
      <c r="B21" s="16"/>
      <c r="C21" t="s">
        <v>60</v>
      </c>
      <c r="D21" s="2">
        <v>27814.867070000026</v>
      </c>
      <c r="E21" t="s">
        <v>44</v>
      </c>
      <c r="F21" s="2">
        <f t="shared" si="3"/>
        <v>2781.4867070000028</v>
      </c>
      <c r="G21" t="s">
        <v>46</v>
      </c>
      <c r="H21">
        <f>+(F22+F23+F24)-(F19+F20+F21)</f>
        <v>1221.2932529999957</v>
      </c>
      <c r="I21" s="1">
        <f>+(F21/$F$177)*100</f>
        <v>1.6103530230650136</v>
      </c>
      <c r="K21" s="1">
        <f>+(F21/J25)*100</f>
        <v>0.025089090141012037</v>
      </c>
      <c r="M21" s="1">
        <f t="shared" si="4"/>
        <v>0</v>
      </c>
      <c r="N21" s="1">
        <f>K21/M25%</f>
        <v>22.889464846791444</v>
      </c>
    </row>
    <row r="22" spans="1:14" ht="15.75">
      <c r="A22" s="14">
        <v>10</v>
      </c>
      <c r="C22" t="s">
        <v>61</v>
      </c>
      <c r="D22" s="2">
        <v>887.4251799999998</v>
      </c>
      <c r="E22" t="s">
        <v>44</v>
      </c>
      <c r="F22" s="2">
        <f t="shared" si="3"/>
        <v>88.74251799999999</v>
      </c>
      <c r="G22" t="s">
        <v>46</v>
      </c>
      <c r="I22" s="1">
        <f>+(F22/$F$178)*100</f>
        <v>0.3163788498848506</v>
      </c>
      <c r="K22" s="1">
        <f>+(F22/J25)*100</f>
        <v>0.0008004600661362718</v>
      </c>
      <c r="M22" s="1">
        <f t="shared" si="4"/>
        <v>0</v>
      </c>
      <c r="N22" s="1">
        <f>K22/M25%</f>
        <v>0.7302816659395795</v>
      </c>
    </row>
    <row r="23" spans="1:14" ht="18">
      <c r="A23" s="14">
        <v>10</v>
      </c>
      <c r="B23" s="16"/>
      <c r="C23" t="s">
        <v>62</v>
      </c>
      <c r="D23" s="2">
        <v>4016.1457999999993</v>
      </c>
      <c r="E23" t="s">
        <v>44</v>
      </c>
      <c r="F23" s="2">
        <f t="shared" si="3"/>
        <v>401.61457999999993</v>
      </c>
      <c r="G23" t="s">
        <v>46</v>
      </c>
      <c r="I23" s="1">
        <f>+(F23/$F$179)*100</f>
        <v>0.5388536394932769</v>
      </c>
      <c r="K23" s="1">
        <f>+(F23/J25)*100</f>
        <v>0.0036225750690113507</v>
      </c>
      <c r="M23" s="1">
        <f t="shared" si="4"/>
        <v>0</v>
      </c>
      <c r="N23" s="1">
        <f>K23/M25%</f>
        <v>3.304974561889539</v>
      </c>
    </row>
    <row r="24" spans="1:14" ht="18">
      <c r="A24" s="14">
        <v>10</v>
      </c>
      <c r="B24" s="16"/>
      <c r="C24" t="s">
        <v>63</v>
      </c>
      <c r="D24" s="2">
        <v>35823.137719999984</v>
      </c>
      <c r="E24" t="s">
        <v>44</v>
      </c>
      <c r="F24" s="2">
        <f t="shared" si="3"/>
        <v>3582.3137719999986</v>
      </c>
      <c r="G24" t="s">
        <v>46</v>
      </c>
      <c r="I24" s="1">
        <f>+(F24/$F$180)*100</f>
        <v>2.2131611441346744</v>
      </c>
      <c r="K24" s="1">
        <f>+(F24/J25)*100</f>
        <v>0.03231257331300873</v>
      </c>
      <c r="M24" s="1">
        <f t="shared" si="4"/>
        <v>0</v>
      </c>
      <c r="N24" s="1">
        <f>K24/M25%</f>
        <v>29.479646603384168</v>
      </c>
    </row>
    <row r="25" spans="1:13" ht="18">
      <c r="A25" s="14">
        <v>10</v>
      </c>
      <c r="B25" s="16"/>
      <c r="D25" s="2"/>
      <c r="F25" s="2"/>
      <c r="J25" s="2">
        <v>11086439.130979996</v>
      </c>
      <c r="L25" s="1">
        <v>1.0960977160865746</v>
      </c>
      <c r="M25" s="1">
        <f t="shared" si="4"/>
        <v>0.10960977160865745</v>
      </c>
    </row>
    <row r="26" spans="1:14" ht="18">
      <c r="A26" s="66">
        <v>9</v>
      </c>
      <c r="B26" s="67" t="s">
        <v>28</v>
      </c>
      <c r="C26" s="28" t="s">
        <v>59</v>
      </c>
      <c r="D26" s="31">
        <v>1810.9231300000001</v>
      </c>
      <c r="E26" s="28" t="s">
        <v>44</v>
      </c>
      <c r="F26" s="31">
        <f aca="true" t="shared" si="5" ref="F26:F31">D26/A26</f>
        <v>201.21368111111113</v>
      </c>
      <c r="G26" s="28" t="s">
        <v>46</v>
      </c>
      <c r="H26" s="28">
        <f>+((F29+F30)-(F26+F27))</f>
        <v>537.7715166666667</v>
      </c>
      <c r="I26" s="29">
        <f>+(F26/$F$175)*100</f>
        <v>2.372828701649874</v>
      </c>
      <c r="J26" s="31"/>
      <c r="K26" s="29">
        <f>+(F26/J32)*100</f>
        <v>0.002556377090395975</v>
      </c>
      <c r="L26" s="29"/>
      <c r="M26" s="29">
        <f t="shared" si="4"/>
        <v>0</v>
      </c>
      <c r="N26" s="29">
        <f>K26/M32%</f>
        <v>0.3526949576349549</v>
      </c>
    </row>
    <row r="27" spans="1:14" ht="18">
      <c r="A27" s="66">
        <v>9</v>
      </c>
      <c r="B27" s="67"/>
      <c r="C27" s="28" t="s">
        <v>52</v>
      </c>
      <c r="D27" s="31">
        <v>298.21315</v>
      </c>
      <c r="E27" s="28" t="s">
        <v>44</v>
      </c>
      <c r="F27" s="31">
        <f t="shared" si="5"/>
        <v>33.134794444444445</v>
      </c>
      <c r="G27" s="28" t="s">
        <v>46</v>
      </c>
      <c r="H27" s="28">
        <f>+(F28+F29+F30)-(F25+F26+F27)</f>
        <v>6703.165112222211</v>
      </c>
      <c r="I27" s="29">
        <f>+(F27/$F$176)*100</f>
        <v>0.1706055222787655</v>
      </c>
      <c r="J27" s="31"/>
      <c r="K27" s="29">
        <f>+(F27/J32)*100</f>
        <v>0.00042097052717793624</v>
      </c>
      <c r="L27" s="29"/>
      <c r="M27" s="29">
        <f t="shared" si="4"/>
        <v>0</v>
      </c>
      <c r="N27" s="29">
        <f>K27/M32%</f>
        <v>0.05807992209224057</v>
      </c>
    </row>
    <row r="28" spans="1:14" ht="18">
      <c r="A28" s="66">
        <v>9</v>
      </c>
      <c r="B28" s="67"/>
      <c r="C28" s="28" t="s">
        <v>60</v>
      </c>
      <c r="D28" s="31">
        <v>55488.54235999989</v>
      </c>
      <c r="E28" s="28" t="s">
        <v>44</v>
      </c>
      <c r="F28" s="31">
        <f t="shared" si="5"/>
        <v>6165.3935955555435</v>
      </c>
      <c r="G28" s="28" t="s">
        <v>46</v>
      </c>
      <c r="H28" s="28">
        <f>+(F29+F30+F31)-(F26+F27+F28)</f>
        <v>7696.020777777785</v>
      </c>
      <c r="I28" s="29">
        <f>+(F28/$F$177)*100</f>
        <v>3.5694796563298956</v>
      </c>
      <c r="J28" s="31"/>
      <c r="K28" s="29">
        <f>+(F28/J32)*100</f>
        <v>0.07833001639808439</v>
      </c>
      <c r="L28" s="29"/>
      <c r="M28" s="29">
        <f t="shared" si="4"/>
        <v>0</v>
      </c>
      <c r="N28" s="29">
        <f>K28/M32%</f>
        <v>10.806935298731073</v>
      </c>
    </row>
    <row r="29" spans="1:14" ht="18">
      <c r="A29" s="66">
        <v>9</v>
      </c>
      <c r="B29" s="67"/>
      <c r="C29" s="28" t="s">
        <v>61</v>
      </c>
      <c r="D29" s="31">
        <v>1082.38974</v>
      </c>
      <c r="E29" s="28" t="s">
        <v>44</v>
      </c>
      <c r="F29" s="31">
        <f t="shared" si="5"/>
        <v>120.26552666666667</v>
      </c>
      <c r="G29" s="28" t="s">
        <v>46</v>
      </c>
      <c r="H29" s="28"/>
      <c r="I29" s="29">
        <f>+(F29/$F$178)*100</f>
        <v>0.42876255784849193</v>
      </c>
      <c r="J29" s="31"/>
      <c r="K29" s="29">
        <f>+(F29/J32)*100</f>
        <v>0.001527947977679017</v>
      </c>
      <c r="L29" s="29"/>
      <c r="M29" s="29">
        <f t="shared" si="4"/>
        <v>0</v>
      </c>
      <c r="N29" s="29">
        <f>K29/M32%</f>
        <v>0.2108059680555352</v>
      </c>
    </row>
    <row r="30" spans="1:14" ht="18">
      <c r="A30" s="66">
        <v>9</v>
      </c>
      <c r="B30" s="67"/>
      <c r="C30" s="28" t="s">
        <v>62</v>
      </c>
      <c r="D30" s="31">
        <v>5866.69019</v>
      </c>
      <c r="E30" s="28" t="s">
        <v>44</v>
      </c>
      <c r="F30" s="31">
        <f t="shared" si="5"/>
        <v>651.8544655555556</v>
      </c>
      <c r="G30" s="28" t="s">
        <v>46</v>
      </c>
      <c r="H30" s="28"/>
      <c r="I30" s="29">
        <f>+(F30/$F$179)*100</f>
        <v>0.874605078293114</v>
      </c>
      <c r="J30" s="31"/>
      <c r="K30" s="29">
        <f>+(F30/J32)*100</f>
        <v>0.00828167256230628</v>
      </c>
      <c r="L30" s="29"/>
      <c r="M30" s="29">
        <f t="shared" si="4"/>
        <v>0</v>
      </c>
      <c r="N30" s="29">
        <f>K30/M32%</f>
        <v>1.1425951846003841</v>
      </c>
    </row>
    <row r="31" spans="1:14" ht="18">
      <c r="A31" s="66">
        <v>9</v>
      </c>
      <c r="B31" s="67"/>
      <c r="C31" s="28" t="s">
        <v>63</v>
      </c>
      <c r="D31" s="31">
        <v>119912.78570999995</v>
      </c>
      <c r="E31" s="28" t="s">
        <v>44</v>
      </c>
      <c r="F31" s="31">
        <f t="shared" si="5"/>
        <v>13323.642856666662</v>
      </c>
      <c r="G31" s="28" t="s">
        <v>46</v>
      </c>
      <c r="H31" s="28"/>
      <c r="I31" s="29">
        <f>+(F31/$F$180)*100</f>
        <v>8.23137517968992</v>
      </c>
      <c r="J31" s="31"/>
      <c r="K31" s="29">
        <f>+(F31/J32)*100</f>
        <v>0.1692740531922002</v>
      </c>
      <c r="L31" s="29"/>
      <c r="M31" s="29">
        <f t="shared" si="4"/>
        <v>0</v>
      </c>
      <c r="N31" s="29">
        <f>K31/M32%</f>
        <v>23.35418559476782</v>
      </c>
    </row>
    <row r="32" spans="1:14" ht="18">
      <c r="A32" s="66">
        <v>9</v>
      </c>
      <c r="B32" s="67"/>
      <c r="C32" s="28"/>
      <c r="D32" s="31"/>
      <c r="E32" s="28"/>
      <c r="F32" s="31"/>
      <c r="G32" s="28"/>
      <c r="H32" s="28"/>
      <c r="I32" s="28"/>
      <c r="J32" s="31">
        <v>7871048.518899994</v>
      </c>
      <c r="K32" s="28"/>
      <c r="L32" s="29">
        <v>6.523312373911738</v>
      </c>
      <c r="M32" s="29">
        <f t="shared" si="4"/>
        <v>0.7248124859901931</v>
      </c>
      <c r="N32" s="28"/>
    </row>
    <row r="33" spans="1:14" ht="18">
      <c r="A33" s="14">
        <v>10</v>
      </c>
      <c r="B33" s="16" t="s">
        <v>29</v>
      </c>
      <c r="C33" t="s">
        <v>59</v>
      </c>
      <c r="D33" s="2">
        <v>11166.394260000003</v>
      </c>
      <c r="E33" t="s">
        <v>44</v>
      </c>
      <c r="F33" s="2">
        <f aca="true" t="shared" si="6" ref="F33:F38">D33/A33</f>
        <v>1116.6394260000002</v>
      </c>
      <c r="G33" t="s">
        <v>46</v>
      </c>
      <c r="H33">
        <f>+((F36+F37)-(F33+F34))</f>
        <v>5106.955978999998</v>
      </c>
      <c r="I33" s="1">
        <f>+(F33/$F$175)*100</f>
        <v>13.168061260921531</v>
      </c>
      <c r="K33" s="1">
        <f>+(F33/J39)*100</f>
        <v>0.0030718992024546792</v>
      </c>
      <c r="L33" s="1"/>
      <c r="M33" s="1">
        <f t="shared" si="4"/>
        <v>0</v>
      </c>
      <c r="N33" s="1">
        <f>K33/M39%</f>
        <v>1.2903761174681763</v>
      </c>
    </row>
    <row r="34" spans="1:14" ht="18">
      <c r="A34" s="14">
        <v>10</v>
      </c>
      <c r="B34" s="16"/>
      <c r="C34" t="s">
        <v>52</v>
      </c>
      <c r="D34" s="2">
        <v>2447.20309</v>
      </c>
      <c r="E34" t="s">
        <v>44</v>
      </c>
      <c r="F34" s="2">
        <f t="shared" si="6"/>
        <v>244.720309</v>
      </c>
      <c r="G34" t="s">
        <v>46</v>
      </c>
      <c r="H34">
        <f>+(F38-F35)</f>
        <v>-2394.3165729999982</v>
      </c>
      <c r="I34" s="1">
        <f>+(F34/$F$176)*100</f>
        <v>1.26002399680394</v>
      </c>
      <c r="K34" s="1">
        <f>+(F34/J39)*100</f>
        <v>0.0006732308608648056</v>
      </c>
      <c r="L34" s="1"/>
      <c r="M34" s="1">
        <f t="shared" si="4"/>
        <v>0</v>
      </c>
      <c r="N34" s="1">
        <f>K34/M39%</f>
        <v>0.2827960708177899</v>
      </c>
    </row>
    <row r="35" spans="1:14" ht="18">
      <c r="A35" s="14">
        <v>10</v>
      </c>
      <c r="B35" s="16"/>
      <c r="C35" t="s">
        <v>60</v>
      </c>
      <c r="D35" s="2">
        <v>65865.50621999998</v>
      </c>
      <c r="E35" t="s">
        <v>44</v>
      </c>
      <c r="F35" s="2">
        <f t="shared" si="6"/>
        <v>6586.550621999998</v>
      </c>
      <c r="G35" t="s">
        <v>46</v>
      </c>
      <c r="H35">
        <f>+(F36+F37+F38)-(F33+F34+F35)</f>
        <v>2712.6394059999993</v>
      </c>
      <c r="I35" s="1">
        <f>+(F35/$F$177)*100</f>
        <v>3.813310226870853</v>
      </c>
      <c r="K35" s="1">
        <f>+(F35/J39)*100</f>
        <v>0.018119743161074054</v>
      </c>
      <c r="M35" s="1">
        <f t="shared" si="4"/>
        <v>0</v>
      </c>
      <c r="N35" s="1">
        <f>K35/M39%</f>
        <v>7.611344737816874</v>
      </c>
    </row>
    <row r="36" spans="1:14" ht="15.75">
      <c r="A36" s="14">
        <v>10</v>
      </c>
      <c r="C36" t="s">
        <v>61</v>
      </c>
      <c r="D36" s="2">
        <v>18615.34215999999</v>
      </c>
      <c r="E36" t="s">
        <v>44</v>
      </c>
      <c r="F36" s="2">
        <f t="shared" si="6"/>
        <v>1861.5342159999989</v>
      </c>
      <c r="G36" t="s">
        <v>46</v>
      </c>
      <c r="I36" s="1">
        <f>+(F36/$F$178)*100</f>
        <v>6.636616444435088</v>
      </c>
      <c r="K36" s="1">
        <f>+(F36/J39)*100</f>
        <v>0.005121120874226137</v>
      </c>
      <c r="M36" s="1">
        <f t="shared" si="4"/>
        <v>0</v>
      </c>
      <c r="N36" s="1">
        <f>K36/M39%</f>
        <v>2.1511682627765674</v>
      </c>
    </row>
    <row r="37" spans="1:14" ht="18">
      <c r="A37" s="14">
        <v>10</v>
      </c>
      <c r="B37" s="16"/>
      <c r="C37" t="s">
        <v>62</v>
      </c>
      <c r="D37" s="2">
        <v>46067.81497999999</v>
      </c>
      <c r="E37" t="s">
        <v>44</v>
      </c>
      <c r="F37" s="2">
        <f t="shared" si="6"/>
        <v>4606.7814979999985</v>
      </c>
      <c r="G37" t="s">
        <v>46</v>
      </c>
      <c r="I37" s="1">
        <f>+(F37/$F$179)*100</f>
        <v>6.18100313127972</v>
      </c>
      <c r="K37" s="1">
        <f>+(F37/J39)*100</f>
        <v>0.012673355498724045</v>
      </c>
      <c r="M37" s="1">
        <f t="shared" si="4"/>
        <v>0</v>
      </c>
      <c r="N37" s="1">
        <f>K37/M39%</f>
        <v>5.3235455286651</v>
      </c>
    </row>
    <row r="38" spans="1:14" ht="18">
      <c r="A38" s="14">
        <v>10</v>
      </c>
      <c r="B38" s="16"/>
      <c r="C38" t="s">
        <v>63</v>
      </c>
      <c r="D38" s="2">
        <v>41922.340489999995</v>
      </c>
      <c r="E38" t="s">
        <v>44</v>
      </c>
      <c r="F38" s="2">
        <f t="shared" si="6"/>
        <v>4192.234049</v>
      </c>
      <c r="G38" t="s">
        <v>46</v>
      </c>
      <c r="I38" s="1">
        <f>+(F38/$F$180)*100</f>
        <v>2.58997120154141</v>
      </c>
      <c r="K38" s="1">
        <f>+(F38/J39)*100</f>
        <v>0.011532926504089285</v>
      </c>
      <c r="M38" s="1">
        <f t="shared" si="4"/>
        <v>0</v>
      </c>
      <c r="N38" s="1">
        <f>K38/M39%</f>
        <v>4.844499101240323</v>
      </c>
    </row>
    <row r="39" spans="1:13" ht="18">
      <c r="A39" s="14">
        <v>10</v>
      </c>
      <c r="B39" s="16"/>
      <c r="D39" s="2"/>
      <c r="F39" s="2"/>
      <c r="J39" s="2">
        <v>36350132.358109966</v>
      </c>
      <c r="L39" s="1">
        <v>2.3806231073789537</v>
      </c>
      <c r="M39" s="1">
        <f t="shared" si="4"/>
        <v>0.23806231073789536</v>
      </c>
    </row>
    <row r="40" spans="1:14" ht="18">
      <c r="A40" s="66">
        <v>10</v>
      </c>
      <c r="B40" s="67" t="s">
        <v>26</v>
      </c>
      <c r="C40" s="28" t="s">
        <v>59</v>
      </c>
      <c r="D40" s="31">
        <v>456.4359800000001</v>
      </c>
      <c r="E40" s="28" t="s">
        <v>44</v>
      </c>
      <c r="F40" s="31">
        <f aca="true" t="shared" si="7" ref="F40:F45">D40/A40</f>
        <v>45.64359800000001</v>
      </c>
      <c r="G40" s="28" t="s">
        <v>46</v>
      </c>
      <c r="H40" s="28">
        <f>+((F43+F44)-(F40+F41))</f>
        <v>651.3083120000003</v>
      </c>
      <c r="I40" s="29">
        <f>+(F40/$F$175)*100</f>
        <v>0.5382558421619582</v>
      </c>
      <c r="J40" s="31"/>
      <c r="K40" s="29">
        <f>+(F40/J46)*100</f>
        <v>0.0008732129515923607</v>
      </c>
      <c r="L40" s="29"/>
      <c r="M40" s="29">
        <f t="shared" si="4"/>
        <v>0</v>
      </c>
      <c r="N40" s="29">
        <f>K40/M46%</f>
        <v>0.7996643937849155</v>
      </c>
    </row>
    <row r="41" spans="1:14" ht="18">
      <c r="A41" s="66">
        <v>10</v>
      </c>
      <c r="B41" s="67"/>
      <c r="C41" s="28" t="s">
        <v>52</v>
      </c>
      <c r="D41" s="31">
        <v>17.51625</v>
      </c>
      <c r="E41" s="28" t="s">
        <v>44</v>
      </c>
      <c r="F41" s="31">
        <f t="shared" si="7"/>
        <v>1.751625</v>
      </c>
      <c r="G41" s="28" t="s">
        <v>46</v>
      </c>
      <c r="H41" s="28">
        <f>+(F45-F42)</f>
        <v>-2551.241906000001</v>
      </c>
      <c r="I41" s="29">
        <f>+(F41/$F$176)*100</f>
        <v>0.009018824561069436</v>
      </c>
      <c r="J41" s="31"/>
      <c r="K41" s="29">
        <f>+(F41/J46)*100</f>
        <v>3.351054043401593E-05</v>
      </c>
      <c r="L41" s="29"/>
      <c r="M41" s="29">
        <f t="shared" si="4"/>
        <v>0</v>
      </c>
      <c r="N41" s="29">
        <f>K41/M46%</f>
        <v>0.030688030855137723</v>
      </c>
    </row>
    <row r="42" spans="1:14" ht="18">
      <c r="A42" s="66">
        <v>10</v>
      </c>
      <c r="B42" s="67"/>
      <c r="C42" s="28" t="s">
        <v>60</v>
      </c>
      <c r="D42" s="31">
        <v>25956.146230000013</v>
      </c>
      <c r="E42" s="28" t="s">
        <v>44</v>
      </c>
      <c r="F42" s="31">
        <f t="shared" si="7"/>
        <v>2595.6146230000013</v>
      </c>
      <c r="G42" s="28" t="s">
        <v>46</v>
      </c>
      <c r="H42" s="28">
        <f>+(F43+F44+F45)-(F40+F41+F42)</f>
        <v>-1899.933594000001</v>
      </c>
      <c r="I42" s="29">
        <f>+(F42/$F$177)*100</f>
        <v>1.5027416253116048</v>
      </c>
      <c r="J42" s="31"/>
      <c r="K42" s="29">
        <f>+(F42/J46)*100</f>
        <v>0.04965700351111942</v>
      </c>
      <c r="L42" s="29"/>
      <c r="M42" s="29">
        <f t="shared" si="4"/>
        <v>0</v>
      </c>
      <c r="N42" s="29">
        <f>K42/M46%</f>
        <v>45.47451745588851</v>
      </c>
    </row>
    <row r="43" spans="1:14" ht="18">
      <c r="A43" s="66">
        <v>10</v>
      </c>
      <c r="B43" s="67"/>
      <c r="C43" s="28" t="s">
        <v>61</v>
      </c>
      <c r="D43" s="31">
        <v>6737.720790000003</v>
      </c>
      <c r="E43" s="28" t="s">
        <v>44</v>
      </c>
      <c r="F43" s="31">
        <f t="shared" si="7"/>
        <v>673.7720790000003</v>
      </c>
      <c r="G43" s="28" t="s">
        <v>46</v>
      </c>
      <c r="H43" s="28"/>
      <c r="I43" s="29">
        <f>+(F43/$F$178)*100</f>
        <v>2.402086849040556</v>
      </c>
      <c r="J43" s="31"/>
      <c r="K43" s="29">
        <f>+(F43/J46)*100</f>
        <v>0.0128900115587757</v>
      </c>
      <c r="L43" s="29"/>
      <c r="M43" s="29">
        <f t="shared" si="4"/>
        <v>0</v>
      </c>
      <c r="N43" s="29">
        <f>K43/M46%</f>
        <v>11.804317904621309</v>
      </c>
    </row>
    <row r="44" spans="1:14" ht="18">
      <c r="A44" s="66">
        <v>10</v>
      </c>
      <c r="B44" s="67"/>
      <c r="C44" s="28" t="s">
        <v>62</v>
      </c>
      <c r="D44" s="31">
        <v>249.31456000000003</v>
      </c>
      <c r="E44" s="28" t="s">
        <v>44</v>
      </c>
      <c r="F44" s="31">
        <f t="shared" si="7"/>
        <v>24.931456000000004</v>
      </c>
      <c r="G44" s="28" t="s">
        <v>46</v>
      </c>
      <c r="H44" s="28"/>
      <c r="I44" s="29">
        <f>+(F44/$F$179)*100</f>
        <v>0.03345099125501494</v>
      </c>
      <c r="J44" s="31"/>
      <c r="K44" s="29">
        <f>+(F44/J46)*100</f>
        <v>0.0004769665678252418</v>
      </c>
      <c r="L44" s="29"/>
      <c r="M44" s="29">
        <f t="shared" si="4"/>
        <v>0</v>
      </c>
      <c r="N44" s="29">
        <f>K44/M46%</f>
        <v>0.43679285862642325</v>
      </c>
    </row>
    <row r="45" spans="1:14" ht="18">
      <c r="A45" s="66">
        <v>10</v>
      </c>
      <c r="B45" s="67"/>
      <c r="C45" s="28" t="s">
        <v>63</v>
      </c>
      <c r="D45" s="31">
        <v>443.72717</v>
      </c>
      <c r="E45" s="28" t="s">
        <v>44</v>
      </c>
      <c r="F45" s="31">
        <f t="shared" si="7"/>
        <v>44.372717</v>
      </c>
      <c r="G45" s="28" t="s">
        <v>46</v>
      </c>
      <c r="H45" s="28"/>
      <c r="I45" s="29">
        <f>+(F45/$F$180)*100</f>
        <v>0.0274135598873733</v>
      </c>
      <c r="J45" s="31"/>
      <c r="K45" s="29">
        <f>+(F45/J46)*100</f>
        <v>0.000848899580215883</v>
      </c>
      <c r="L45" s="29"/>
      <c r="M45" s="29">
        <f t="shared" si="4"/>
        <v>0</v>
      </c>
      <c r="N45" s="29">
        <f>K45/M46%</f>
        <v>0.7773988772838332</v>
      </c>
    </row>
    <row r="46" spans="1:14" ht="18">
      <c r="A46" s="66">
        <v>10</v>
      </c>
      <c r="B46" s="67"/>
      <c r="C46" s="28"/>
      <c r="D46" s="31"/>
      <c r="E46" s="28"/>
      <c r="F46" s="31"/>
      <c r="G46" s="28"/>
      <c r="H46" s="28"/>
      <c r="I46" s="28"/>
      <c r="J46" s="31">
        <v>5227086.6936599985</v>
      </c>
      <c r="K46" s="28"/>
      <c r="L46" s="29">
        <v>1.0919742811847983</v>
      </c>
      <c r="M46" s="29">
        <f t="shared" si="4"/>
        <v>0.10919742811847984</v>
      </c>
      <c r="N46" s="28"/>
    </row>
    <row r="47" spans="1:14" ht="18">
      <c r="A47" s="14">
        <v>6</v>
      </c>
      <c r="B47" s="16" t="s">
        <v>24</v>
      </c>
      <c r="C47" t="s">
        <v>59</v>
      </c>
      <c r="D47" s="2">
        <v>821.8729500000001</v>
      </c>
      <c r="E47" t="s">
        <v>44</v>
      </c>
      <c r="F47" s="2">
        <f aca="true" t="shared" si="8" ref="F47:F52">D47/A47</f>
        <v>136.978825</v>
      </c>
      <c r="G47" t="s">
        <v>46</v>
      </c>
      <c r="H47">
        <f>+((F50+F51)-(F47+F48))</f>
        <v>-15.812788333333344</v>
      </c>
      <c r="I47" s="1">
        <f>+(F47/$F$175)*100</f>
        <v>1.6153339359603176</v>
      </c>
      <c r="K47" s="1">
        <f>+(F47/J53)*100</f>
        <v>0.002839433610299711</v>
      </c>
      <c r="L47" s="1"/>
      <c r="M47" s="1">
        <f t="shared" si="4"/>
        <v>0</v>
      </c>
      <c r="N47" s="1">
        <f>K47/M53%</f>
        <v>0.6694753483199875</v>
      </c>
    </row>
    <row r="48" spans="1:14" ht="18">
      <c r="A48" s="14">
        <v>6</v>
      </c>
      <c r="B48" s="16"/>
      <c r="C48" t="s">
        <v>52</v>
      </c>
      <c r="D48" s="2">
        <v>478.4147500000003</v>
      </c>
      <c r="E48" t="s">
        <v>44</v>
      </c>
      <c r="F48" s="2">
        <f t="shared" si="8"/>
        <v>79.73579166666671</v>
      </c>
      <c r="G48" t="s">
        <v>46</v>
      </c>
      <c r="H48">
        <f>+(F52-F49)</f>
        <v>-6493.079703333335</v>
      </c>
      <c r="I48" s="1">
        <f>+(F48/$F$176)*100</f>
        <v>0.410546273477285</v>
      </c>
      <c r="K48" s="1">
        <f>+(F48/J53)*100</f>
        <v>0.0016528429616927223</v>
      </c>
      <c r="L48" s="1"/>
      <c r="M48" s="1">
        <f t="shared" si="4"/>
        <v>0</v>
      </c>
      <c r="N48" s="1">
        <f>K48/M53%</f>
        <v>0.38970364141765457</v>
      </c>
    </row>
    <row r="49" spans="1:14" ht="18">
      <c r="A49" s="14">
        <v>6</v>
      </c>
      <c r="B49" s="16"/>
      <c r="C49" t="s">
        <v>60</v>
      </c>
      <c r="D49" s="2">
        <v>43101.42667</v>
      </c>
      <c r="E49" t="s">
        <v>44</v>
      </c>
      <c r="F49" s="2">
        <f t="shared" si="8"/>
        <v>7183.571111666667</v>
      </c>
      <c r="G49" t="s">
        <v>46</v>
      </c>
      <c r="H49">
        <f>+(F50+F51+F52)-(F47+F48+F49)</f>
        <v>-6508.892491666668</v>
      </c>
      <c r="I49" s="1">
        <f>+(F49/$F$177)*100</f>
        <v>4.158957663526561</v>
      </c>
      <c r="K49" s="1">
        <f>+(F49/J53)*100</f>
        <v>0.14890822181051994</v>
      </c>
      <c r="M49" s="1">
        <f t="shared" si="4"/>
        <v>0</v>
      </c>
      <c r="N49" s="1">
        <f>K49/M53%</f>
        <v>35.10924971187657</v>
      </c>
    </row>
    <row r="50" spans="1:14" ht="15.75">
      <c r="A50" s="14">
        <v>6</v>
      </c>
      <c r="C50" t="s">
        <v>61</v>
      </c>
      <c r="D50" s="2">
        <v>560.45572</v>
      </c>
      <c r="E50" t="s">
        <v>44</v>
      </c>
      <c r="F50" s="2">
        <f t="shared" si="8"/>
        <v>93.40928666666667</v>
      </c>
      <c r="G50" t="s">
        <v>46</v>
      </c>
      <c r="I50" s="1">
        <f>+(F50/$F$178)*100</f>
        <v>0.3330164993083058</v>
      </c>
      <c r="K50" s="1">
        <f>+(F50/J53)*100</f>
        <v>0.0019362807943158664</v>
      </c>
      <c r="M50" s="1">
        <f t="shared" si="4"/>
        <v>0</v>
      </c>
      <c r="N50" s="1">
        <f>K50/M53%</f>
        <v>0.45653198388501465</v>
      </c>
    </row>
    <row r="51" spans="1:14" ht="18">
      <c r="A51" s="14">
        <v>6</v>
      </c>
      <c r="B51" s="16"/>
      <c r="C51" t="s">
        <v>62</v>
      </c>
      <c r="D51" s="2">
        <v>644.9552500000002</v>
      </c>
      <c r="E51" t="s">
        <v>44</v>
      </c>
      <c r="F51" s="2">
        <f t="shared" si="8"/>
        <v>107.4925416666667</v>
      </c>
      <c r="G51" t="s">
        <v>46</v>
      </c>
      <c r="I51" s="1">
        <f>+(F51/$F$179)*100</f>
        <v>0.14422471239830503</v>
      </c>
      <c r="K51" s="1">
        <f>+(F51/J53)*100</f>
        <v>0.0022282125406235275</v>
      </c>
      <c r="M51" s="1">
        <f t="shared" si="4"/>
        <v>0</v>
      </c>
      <c r="N51" s="1">
        <f>K51/M53%</f>
        <v>0.5253630024501412</v>
      </c>
    </row>
    <row r="52" spans="1:14" ht="18">
      <c r="A52" s="14">
        <v>6</v>
      </c>
      <c r="B52" s="16"/>
      <c r="C52" t="s">
        <v>63</v>
      </c>
      <c r="D52" s="2">
        <v>4142.948449999997</v>
      </c>
      <c r="E52" t="s">
        <v>44</v>
      </c>
      <c r="F52" s="2">
        <f t="shared" si="8"/>
        <v>690.4914083333329</v>
      </c>
      <c r="G52" t="s">
        <v>46</v>
      </c>
      <c r="I52" s="1">
        <f>+(F52/$F$180)*100</f>
        <v>0.42658707543336943</v>
      </c>
      <c r="K52" s="1">
        <f>+(F52/J53)*100</f>
        <v>0.014313194119199428</v>
      </c>
      <c r="M52" s="1">
        <f t="shared" si="4"/>
        <v>0</v>
      </c>
      <c r="N52" s="1">
        <f>K52/M53%</f>
        <v>3.3747331100695073</v>
      </c>
    </row>
    <row r="53" spans="1:13" ht="18">
      <c r="A53" s="14">
        <v>6</v>
      </c>
      <c r="B53" s="16"/>
      <c r="D53" s="2"/>
      <c r="F53" s="2"/>
      <c r="J53" s="2">
        <v>4824160.1600800045</v>
      </c>
      <c r="L53" s="1">
        <v>2.544769079929635</v>
      </c>
      <c r="M53" s="1">
        <f t="shared" si="4"/>
        <v>0.4241281799882725</v>
      </c>
    </row>
    <row r="54" spans="1:14" ht="18">
      <c r="A54" s="66">
        <v>14</v>
      </c>
      <c r="B54" s="67" t="s">
        <v>21</v>
      </c>
      <c r="C54" s="28" t="s">
        <v>59</v>
      </c>
      <c r="D54" s="31">
        <v>17412.44265</v>
      </c>
      <c r="E54" s="28" t="s">
        <v>44</v>
      </c>
      <c r="F54" s="31">
        <f aca="true" t="shared" si="9" ref="F54:F59">D54/A54</f>
        <v>1243.7459035714287</v>
      </c>
      <c r="G54" s="28" t="s">
        <v>46</v>
      </c>
      <c r="H54" s="28">
        <f>+((F57+F58)-(F54+F55))</f>
        <v>13305.470195000004</v>
      </c>
      <c r="I54" s="29">
        <f>+(F54/$F$175)*100</f>
        <v>14.666974736792765</v>
      </c>
      <c r="J54" s="31"/>
      <c r="K54" s="29">
        <f>+(F54/J60)*100</f>
        <v>0.0024611653498944662</v>
      </c>
      <c r="L54" s="29"/>
      <c r="M54" s="29">
        <f t="shared" si="4"/>
        <v>0</v>
      </c>
      <c r="N54" s="29">
        <f>K54/M60%</f>
        <v>0.7328218770618402</v>
      </c>
    </row>
    <row r="55" spans="1:14" ht="18">
      <c r="A55" s="66">
        <v>14</v>
      </c>
      <c r="B55" s="67"/>
      <c r="C55" s="28" t="s">
        <v>52</v>
      </c>
      <c r="D55" s="31">
        <v>118663.96724999999</v>
      </c>
      <c r="E55" s="28" t="s">
        <v>44</v>
      </c>
      <c r="F55" s="31">
        <f t="shared" si="9"/>
        <v>8475.997660714285</v>
      </c>
      <c r="G55" s="28" t="s">
        <v>46</v>
      </c>
      <c r="H55" s="28">
        <f>+(F59-F56)</f>
        <v>2553.0147107143093</v>
      </c>
      <c r="I55" s="29">
        <f>+(F55/$F$176)*100</f>
        <v>43.641496257484945</v>
      </c>
      <c r="J55" s="31"/>
      <c r="K55" s="29">
        <f>+(F55/J60)*100</f>
        <v>0.01677258328122687</v>
      </c>
      <c r="L55" s="29"/>
      <c r="M55" s="29">
        <f t="shared" si="4"/>
        <v>0</v>
      </c>
      <c r="N55" s="29">
        <f>K55/M60%</f>
        <v>4.994104099446939</v>
      </c>
    </row>
    <row r="56" spans="1:14" ht="18">
      <c r="A56" s="66">
        <v>14</v>
      </c>
      <c r="B56" s="67"/>
      <c r="C56" s="28" t="s">
        <v>60</v>
      </c>
      <c r="D56" s="31">
        <v>237749.46824999974</v>
      </c>
      <c r="E56" s="28" t="s">
        <v>44</v>
      </c>
      <c r="F56" s="31">
        <f t="shared" si="9"/>
        <v>16982.104874999983</v>
      </c>
      <c r="G56" s="28" t="s">
        <v>46</v>
      </c>
      <c r="H56" s="28">
        <f>+(F57+F58+F59)-(F54+F55+F56)</f>
        <v>15858.484905714307</v>
      </c>
      <c r="I56" s="29">
        <f>+(F56/$F$177)*100</f>
        <v>9.831858572122703</v>
      </c>
      <c r="J56" s="31"/>
      <c r="K56" s="29">
        <f>+(F56/J60)*100</f>
        <v>0.03360474833855282</v>
      </c>
      <c r="L56" s="29"/>
      <c r="M56" s="29">
        <f t="shared" si="4"/>
        <v>0</v>
      </c>
      <c r="N56" s="29">
        <f>K56/M60%</f>
        <v>10.005948912252077</v>
      </c>
    </row>
    <row r="57" spans="1:14" ht="18">
      <c r="A57" s="66">
        <v>14</v>
      </c>
      <c r="B57" s="67"/>
      <c r="C57" s="28" t="s">
        <v>61</v>
      </c>
      <c r="D57" s="31">
        <v>40670.76288</v>
      </c>
      <c r="E57" s="28" t="s">
        <v>44</v>
      </c>
      <c r="F57" s="31">
        <f t="shared" si="9"/>
        <v>2905.0544914285715</v>
      </c>
      <c r="G57" s="28" t="s">
        <v>46</v>
      </c>
      <c r="H57" s="28"/>
      <c r="I57" s="29">
        <f>+(F57/$F$178)*100</f>
        <v>10.356904667174208</v>
      </c>
      <c r="J57" s="31"/>
      <c r="K57" s="29">
        <f>+(F57/J60)*100</f>
        <v>0.005748617489576056</v>
      </c>
      <c r="L57" s="29"/>
      <c r="M57" s="29">
        <f t="shared" si="4"/>
        <v>0</v>
      </c>
      <c r="N57" s="29">
        <f>K57/M60%</f>
        <v>1.7116739675383</v>
      </c>
    </row>
    <row r="58" spans="1:14" ht="18">
      <c r="A58" s="66">
        <v>14</v>
      </c>
      <c r="B58" s="67"/>
      <c r="C58" s="28" t="s">
        <v>62</v>
      </c>
      <c r="D58" s="31">
        <v>281682.22975000006</v>
      </c>
      <c r="E58" s="28" t="s">
        <v>44</v>
      </c>
      <c r="F58" s="31">
        <f t="shared" si="9"/>
        <v>20120.159267857147</v>
      </c>
      <c r="G58" s="28" t="s">
        <v>46</v>
      </c>
      <c r="H58" s="28"/>
      <c r="I58" s="29">
        <f>+(F58/$F$179)*100</f>
        <v>26.99558628740324</v>
      </c>
      <c r="J58" s="31"/>
      <c r="K58" s="29">
        <f>+(F58/J60)*100</f>
        <v>0.039814433705641646</v>
      </c>
      <c r="L58" s="29"/>
      <c r="M58" s="29">
        <f t="shared" si="4"/>
        <v>0</v>
      </c>
      <c r="N58" s="29">
        <f>K58/M60%</f>
        <v>11.854907693858765</v>
      </c>
    </row>
    <row r="59" spans="1:14" ht="18">
      <c r="A59" s="66">
        <v>14</v>
      </c>
      <c r="B59" s="67"/>
      <c r="C59" s="28" t="s">
        <v>63</v>
      </c>
      <c r="D59" s="31">
        <v>273491.67420000007</v>
      </c>
      <c r="E59" s="28" t="s">
        <v>44</v>
      </c>
      <c r="F59" s="31">
        <f t="shared" si="9"/>
        <v>19535.119585714292</v>
      </c>
      <c r="G59" s="28" t="s">
        <v>46</v>
      </c>
      <c r="H59" s="28"/>
      <c r="I59" s="29">
        <f>+(F59/$F$180)*100</f>
        <v>12.068838846852174</v>
      </c>
      <c r="J59" s="31"/>
      <c r="K59" s="29">
        <f>+(F59/J60)*100</f>
        <v>0.03865673791756417</v>
      </c>
      <c r="L59" s="29"/>
      <c r="M59" s="29">
        <f t="shared" si="4"/>
        <v>0</v>
      </c>
      <c r="N59" s="29">
        <f>K59/M60%</f>
        <v>11.510199118905886</v>
      </c>
    </row>
    <row r="60" spans="1:14" ht="18">
      <c r="A60" s="66">
        <v>14</v>
      </c>
      <c r="B60" s="67"/>
      <c r="C60" s="28"/>
      <c r="D60" s="31"/>
      <c r="E60" s="28"/>
      <c r="F60" s="31"/>
      <c r="G60" s="28"/>
      <c r="H60" s="28"/>
      <c r="I60" s="28"/>
      <c r="J60" s="31">
        <v>50534837.231669955</v>
      </c>
      <c r="K60" s="28"/>
      <c r="L60" s="29">
        <v>4.701867667579864</v>
      </c>
      <c r="M60" s="29">
        <f t="shared" si="4"/>
        <v>0.3358476905414189</v>
      </c>
      <c r="N60" s="28"/>
    </row>
    <row r="61" spans="1:14" ht="18">
      <c r="A61" s="14">
        <v>10</v>
      </c>
      <c r="B61" s="16" t="s">
        <v>23</v>
      </c>
      <c r="C61" t="s">
        <v>59</v>
      </c>
      <c r="D61" s="2">
        <v>16656</v>
      </c>
      <c r="E61" t="s">
        <v>44</v>
      </c>
      <c r="F61" s="2">
        <f aca="true" t="shared" si="10" ref="F61:F66">D61/A61</f>
        <v>1665.6</v>
      </c>
      <c r="G61" t="s">
        <v>46</v>
      </c>
      <c r="H61">
        <f>+((F64+F65)-(F61+F62))</f>
        <v>690.6999999999998</v>
      </c>
      <c r="I61" s="1">
        <f>+(F61/$F$175)*100</f>
        <v>19.641723483432603</v>
      </c>
      <c r="K61" s="1">
        <f>+(F61/J67)*100</f>
        <v>0.0029701131826037745</v>
      </c>
      <c r="L61" s="1"/>
      <c r="M61" s="1">
        <f t="shared" si="4"/>
        <v>0</v>
      </c>
      <c r="N61" s="1">
        <f>K61/M67%</f>
        <v>1.4859421628059468</v>
      </c>
    </row>
    <row r="62" spans="1:14" ht="18">
      <c r="A62" s="14">
        <v>10</v>
      </c>
      <c r="B62" s="16"/>
      <c r="C62" t="s">
        <v>52</v>
      </c>
      <c r="D62" s="2">
        <v>18907</v>
      </c>
      <c r="E62" t="s">
        <v>44</v>
      </c>
      <c r="F62" s="2">
        <f t="shared" si="10"/>
        <v>1890.7</v>
      </c>
      <c r="G62" t="s">
        <v>46</v>
      </c>
      <c r="H62">
        <f>+(F66-F63)</f>
        <v>3750.399999999998</v>
      </c>
      <c r="I62" s="1">
        <f>+(F62/$F$176)*100</f>
        <v>9.73489850716562</v>
      </c>
      <c r="K62" s="1">
        <f>+(F62/J67)*100</f>
        <v>0.0033715135652911603</v>
      </c>
      <c r="L62" s="1"/>
      <c r="M62" s="1">
        <f t="shared" si="4"/>
        <v>0</v>
      </c>
      <c r="N62" s="1">
        <f>K62/M67%</f>
        <v>1.6867620360333837</v>
      </c>
    </row>
    <row r="63" spans="1:14" ht="18">
      <c r="A63" s="14">
        <v>10</v>
      </c>
      <c r="B63" s="16"/>
      <c r="C63" t="s">
        <v>60</v>
      </c>
      <c r="D63" s="2">
        <v>313797</v>
      </c>
      <c r="E63" t="s">
        <v>44</v>
      </c>
      <c r="F63" s="2">
        <f t="shared" si="10"/>
        <v>31379.7</v>
      </c>
      <c r="G63" t="s">
        <v>46</v>
      </c>
      <c r="H63">
        <f>+(F64+F65+F66)-(F61+F62+F63)</f>
        <v>4441.0999999999985</v>
      </c>
      <c r="I63" s="1">
        <f>+(F63/$F$177)*100</f>
        <v>18.167404730247792</v>
      </c>
      <c r="K63" s="1">
        <f>+(F63/J67)*100</f>
        <v>0.05595656858558577</v>
      </c>
      <c r="M63" s="1">
        <f t="shared" si="4"/>
        <v>0</v>
      </c>
      <c r="N63" s="1">
        <f>K63/M67%</f>
        <v>27.994968351466</v>
      </c>
    </row>
    <row r="64" spans="1:14" ht="15.75">
      <c r="A64" s="14">
        <v>10</v>
      </c>
      <c r="C64" t="s">
        <v>61</v>
      </c>
      <c r="D64" s="2">
        <v>12481</v>
      </c>
      <c r="E64" t="s">
        <v>44</v>
      </c>
      <c r="F64" s="2">
        <f t="shared" si="10"/>
        <v>1248.1</v>
      </c>
      <c r="G64" t="s">
        <v>46</v>
      </c>
      <c r="I64" s="1">
        <f>+(F64/$F$178)*100</f>
        <v>4.449642081840432</v>
      </c>
      <c r="K64" s="1">
        <f>+(F64/J67)*100</f>
        <v>0.002225623356873061</v>
      </c>
      <c r="M64" s="1">
        <f t="shared" si="4"/>
        <v>0</v>
      </c>
      <c r="N64" s="1">
        <f>K64/M67%</f>
        <v>1.1134752722130776</v>
      </c>
    </row>
    <row r="65" spans="1:14" ht="18">
      <c r="A65" s="14">
        <v>10</v>
      </c>
      <c r="B65" s="16"/>
      <c r="C65" t="s">
        <v>62</v>
      </c>
      <c r="D65" s="2">
        <v>29989</v>
      </c>
      <c r="E65" t="s">
        <v>44</v>
      </c>
      <c r="F65" s="2">
        <f t="shared" si="10"/>
        <v>2998.9</v>
      </c>
      <c r="G65" t="s">
        <v>46</v>
      </c>
      <c r="I65" s="1">
        <f>+(F65/$F$179)*100</f>
        <v>4.023679069311648</v>
      </c>
      <c r="K65" s="1">
        <f>+(F65/J67)*100</f>
        <v>0.005347665960200804</v>
      </c>
      <c r="M65" s="1">
        <f t="shared" si="4"/>
        <v>0</v>
      </c>
      <c r="N65" s="1">
        <f>K65/M67%</f>
        <v>2.6754274447879167</v>
      </c>
    </row>
    <row r="66" spans="1:14" ht="18">
      <c r="A66" s="14">
        <v>10</v>
      </c>
      <c r="B66" s="16"/>
      <c r="C66" t="s">
        <v>63</v>
      </c>
      <c r="D66" s="2">
        <v>351301</v>
      </c>
      <c r="E66" t="s">
        <v>44</v>
      </c>
      <c r="F66" s="2">
        <f t="shared" si="10"/>
        <v>35130.1</v>
      </c>
      <c r="G66" t="s">
        <v>46</v>
      </c>
      <c r="I66" s="1">
        <f>+(F66/$F$180)*100</f>
        <v>21.703451249095536</v>
      </c>
      <c r="K66" s="1">
        <f>+(F66/J67)*100</f>
        <v>0.06264431623210186</v>
      </c>
      <c r="M66" s="1">
        <f t="shared" si="4"/>
        <v>0</v>
      </c>
      <c r="N66" s="1">
        <f>K66/M67%</f>
        <v>31.340836199321082</v>
      </c>
    </row>
    <row r="67" spans="1:13" ht="18">
      <c r="A67" s="14">
        <v>10</v>
      </c>
      <c r="B67" s="16"/>
      <c r="D67" s="2"/>
      <c r="F67" s="2"/>
      <c r="J67" s="2">
        <v>56078671</v>
      </c>
      <c r="L67" s="54">
        <v>1.9988080673309823</v>
      </c>
      <c r="M67" s="54">
        <f>L67/A67</f>
        <v>0.19988080673309822</v>
      </c>
    </row>
    <row r="68" spans="1:14" ht="18">
      <c r="A68" s="66">
        <v>10</v>
      </c>
      <c r="B68" s="67" t="s">
        <v>112</v>
      </c>
      <c r="C68" s="28" t="s">
        <v>59</v>
      </c>
      <c r="D68" s="31">
        <v>2169</v>
      </c>
      <c r="E68" s="28" t="s">
        <v>44</v>
      </c>
      <c r="F68" s="31">
        <f aca="true" t="shared" si="11" ref="F68:F73">D68/A68</f>
        <v>216.9</v>
      </c>
      <c r="G68" s="28" t="s">
        <v>46</v>
      </c>
      <c r="H68" s="28">
        <f>+((F71+F72)-(F68+F69))</f>
        <v>995.6</v>
      </c>
      <c r="I68" s="29">
        <f>+(F68/$F$175)*100</f>
        <v>2.5578108931055064</v>
      </c>
      <c r="J68" s="31"/>
      <c r="K68" s="29">
        <f>+(F68/J74)*100</f>
        <v>0.0018086334102704361</v>
      </c>
      <c r="L68" s="29"/>
      <c r="M68" s="29">
        <f aca="true" t="shared" si="12" ref="M68:M73">L68/A68</f>
        <v>0</v>
      </c>
      <c r="N68" s="29">
        <f>K68/M74%</f>
        <v>0.8894338214489282</v>
      </c>
    </row>
    <row r="69" spans="1:14" ht="18">
      <c r="A69" s="66">
        <v>10</v>
      </c>
      <c r="B69" s="67"/>
      <c r="C69" s="28" t="s">
        <v>52</v>
      </c>
      <c r="D69" s="31">
        <v>1095</v>
      </c>
      <c r="E69" s="28" t="s">
        <v>44</v>
      </c>
      <c r="F69" s="31">
        <f t="shared" si="11"/>
        <v>109.5</v>
      </c>
      <c r="G69" s="28" t="s">
        <v>46</v>
      </c>
      <c r="H69" s="28">
        <f>+(F73-F70)</f>
        <v>-3575.8999999999996</v>
      </c>
      <c r="I69" s="29">
        <f>+(F69/$F$176)*100</f>
        <v>0.5637972108397078</v>
      </c>
      <c r="J69" s="31"/>
      <c r="K69" s="29">
        <f>+(F69/J74)*100</f>
        <v>0.0009130721919069284</v>
      </c>
      <c r="L69" s="29"/>
      <c r="M69" s="29">
        <f t="shared" si="12"/>
        <v>0</v>
      </c>
      <c r="N69" s="29">
        <f>K69/M74%</f>
        <v>0.4490226069555447</v>
      </c>
    </row>
    <row r="70" spans="1:14" ht="18">
      <c r="A70" s="66">
        <v>10</v>
      </c>
      <c r="B70" s="67"/>
      <c r="C70" s="28" t="s">
        <v>60</v>
      </c>
      <c r="D70" s="31">
        <v>66309</v>
      </c>
      <c r="E70" s="28" t="s">
        <v>44</v>
      </c>
      <c r="F70" s="31">
        <f t="shared" si="11"/>
        <v>6630.9</v>
      </c>
      <c r="G70" s="28" t="s">
        <v>46</v>
      </c>
      <c r="H70" s="28">
        <f>+(F71+F72+F73)-(F68+F69+F70)</f>
        <v>-2580.2999999999993</v>
      </c>
      <c r="I70" s="29">
        <f>+(F70/$F$177)*100</f>
        <v>3.838986479341743</v>
      </c>
      <c r="J70" s="31"/>
      <c r="K70" s="29">
        <f>+(F70/J74)*100</f>
        <v>0.0552921497471749</v>
      </c>
      <c r="L70" s="29"/>
      <c r="M70" s="29">
        <f t="shared" si="12"/>
        <v>0</v>
      </c>
      <c r="N70" s="29">
        <f>K70/M74%</f>
        <v>27.191086798735352</v>
      </c>
    </row>
    <row r="71" spans="1:14" ht="18">
      <c r="A71" s="66">
        <v>10</v>
      </c>
      <c r="B71" s="67"/>
      <c r="C71" s="28" t="s">
        <v>61</v>
      </c>
      <c r="D71" s="31">
        <v>139</v>
      </c>
      <c r="E71" s="28" t="s">
        <v>44</v>
      </c>
      <c r="F71" s="31">
        <f t="shared" si="11"/>
        <v>13.9</v>
      </c>
      <c r="G71" s="28" t="s">
        <v>46</v>
      </c>
      <c r="H71" s="28"/>
      <c r="I71" s="29">
        <f>+(F71/$F$178)*100</f>
        <v>0.04955534407305665</v>
      </c>
      <c r="J71" s="31"/>
      <c r="K71" s="29">
        <f>+(F71/J74)*100</f>
        <v>0.0001159059677397836</v>
      </c>
      <c r="L71" s="29"/>
      <c r="M71" s="29">
        <f t="shared" si="12"/>
        <v>0</v>
      </c>
      <c r="N71" s="29">
        <f>K71/M74%</f>
        <v>0.05699921677335224</v>
      </c>
    </row>
    <row r="72" spans="1:14" ht="18">
      <c r="A72" s="66">
        <v>10</v>
      </c>
      <c r="B72" s="67"/>
      <c r="C72" s="28" t="s">
        <v>62</v>
      </c>
      <c r="D72" s="31">
        <v>13081</v>
      </c>
      <c r="E72" s="28" t="s">
        <v>44</v>
      </c>
      <c r="F72" s="31">
        <f t="shared" si="11"/>
        <v>1308.1</v>
      </c>
      <c r="G72" s="28" t="s">
        <v>46</v>
      </c>
      <c r="H72" s="28"/>
      <c r="I72" s="29">
        <f>+(F72/$F$179)*100</f>
        <v>1.7551017341580468</v>
      </c>
      <c r="J72" s="31"/>
      <c r="K72" s="29">
        <f>+(F72/J74)*100</f>
        <v>0.010907668805784958</v>
      </c>
      <c r="L72" s="29"/>
      <c r="M72" s="29">
        <f t="shared" si="12"/>
        <v>0</v>
      </c>
      <c r="N72" s="29">
        <f>K72/M74%</f>
        <v>5.36407737131094</v>
      </c>
    </row>
    <row r="73" spans="1:14" ht="18">
      <c r="A73" s="66">
        <v>10</v>
      </c>
      <c r="B73" s="67"/>
      <c r="C73" s="28" t="s">
        <v>63</v>
      </c>
      <c r="D73" s="31">
        <v>30550</v>
      </c>
      <c r="E73" s="28" t="s">
        <v>44</v>
      </c>
      <c r="F73" s="31">
        <f t="shared" si="11"/>
        <v>3055</v>
      </c>
      <c r="G73" s="28" t="s">
        <v>46</v>
      </c>
      <c r="H73" s="28"/>
      <c r="I73" s="29">
        <f>+(F73/$F$180)*100</f>
        <v>1.8873855629783824</v>
      </c>
      <c r="J73" s="31"/>
      <c r="K73" s="29">
        <f>+(F73/J74)*100</f>
        <v>0.025474297226261794</v>
      </c>
      <c r="L73" s="29"/>
      <c r="M73" s="29">
        <f t="shared" si="12"/>
        <v>0</v>
      </c>
      <c r="N73" s="29">
        <f>K73/M74%</f>
        <v>12.527525700905837</v>
      </c>
    </row>
    <row r="74" spans="1:14" ht="18">
      <c r="A74" s="66">
        <v>10</v>
      </c>
      <c r="B74" s="67"/>
      <c r="C74" s="28"/>
      <c r="D74" s="31"/>
      <c r="E74" s="28"/>
      <c r="F74" s="31"/>
      <c r="G74" s="28"/>
      <c r="H74" s="28"/>
      <c r="I74" s="28"/>
      <c r="J74" s="31">
        <f>+form_conso!L120</f>
        <v>11992480</v>
      </c>
      <c r="K74" s="28"/>
      <c r="L74" s="29">
        <v>2.0334659720091257</v>
      </c>
      <c r="M74" s="29">
        <f t="shared" si="4"/>
        <v>0.20334659720091258</v>
      </c>
      <c r="N74" s="28"/>
    </row>
    <row r="75" spans="1:14" ht="18">
      <c r="A75" s="14">
        <v>10</v>
      </c>
      <c r="B75" s="16" t="s">
        <v>126</v>
      </c>
      <c r="C75" t="s">
        <v>59</v>
      </c>
      <c r="D75" s="2">
        <v>1054</v>
      </c>
      <c r="E75" t="s">
        <v>44</v>
      </c>
      <c r="F75" s="2">
        <f aca="true" t="shared" si="13" ref="F75:F80">D75/A75</f>
        <v>105.4</v>
      </c>
      <c r="G75" t="s">
        <v>46</v>
      </c>
      <c r="H75">
        <f>+((F78+F79)-(F75+F76))</f>
        <v>-190.9999999999999</v>
      </c>
      <c r="I75" s="1">
        <f>+(F75/$F$175)*100</f>
        <v>1.2429380734592919</v>
      </c>
      <c r="K75" s="1">
        <f>+(F75/J81)*100</f>
        <v>0.0018633819285896885</v>
      </c>
      <c r="L75" s="1"/>
      <c r="M75" s="1">
        <f t="shared" si="4"/>
        <v>0</v>
      </c>
      <c r="N75" s="1">
        <f>K75/M81%</f>
        <v>1.4662307852820478</v>
      </c>
    </row>
    <row r="76" spans="1:14" ht="18">
      <c r="A76" s="14">
        <v>10</v>
      </c>
      <c r="B76" s="16"/>
      <c r="C76" t="s">
        <v>52</v>
      </c>
      <c r="D76" s="2">
        <v>6148</v>
      </c>
      <c r="E76" t="s">
        <v>44</v>
      </c>
      <c r="F76" s="2">
        <f t="shared" si="13"/>
        <v>614.8</v>
      </c>
      <c r="G76" t="s">
        <v>46</v>
      </c>
      <c r="H76">
        <f>+(F80-F77)</f>
        <v>-494.4000000000001</v>
      </c>
      <c r="I76" s="1">
        <f>+(F76/$F$176)*100</f>
        <v>3.165502513463491</v>
      </c>
      <c r="K76" s="1">
        <f>+(F76/J81)*100</f>
        <v>0.010869138611925433</v>
      </c>
      <c r="L76" s="1"/>
      <c r="M76" s="1">
        <f t="shared" si="4"/>
        <v>0</v>
      </c>
      <c r="N76" s="1">
        <f>K76/M81%</f>
        <v>8.55254921054462</v>
      </c>
    </row>
    <row r="77" spans="1:14" ht="18">
      <c r="A77" s="14">
        <v>10</v>
      </c>
      <c r="B77" s="16"/>
      <c r="C77" t="s">
        <v>60</v>
      </c>
      <c r="D77" s="2">
        <v>34468</v>
      </c>
      <c r="E77" t="s">
        <v>44</v>
      </c>
      <c r="F77" s="2">
        <f t="shared" si="13"/>
        <v>3446.8</v>
      </c>
      <c r="G77" t="s">
        <v>46</v>
      </c>
      <c r="H77">
        <f>+(F78+F79+F80)-(F75+F76+F77)</f>
        <v>-685.3999999999996</v>
      </c>
      <c r="I77" s="1">
        <f>+(F77/$F$177)*100</f>
        <v>1.995538855509074</v>
      </c>
      <c r="K77" s="1">
        <f>+(F77/J81)*100</f>
        <v>0.060936478476877984</v>
      </c>
      <c r="M77" s="1">
        <f t="shared" si="4"/>
        <v>0</v>
      </c>
      <c r="N77" s="1">
        <f>K77/M81%</f>
        <v>47.94880712248732</v>
      </c>
    </row>
    <row r="78" spans="1:14" ht="15.75">
      <c r="A78" s="14">
        <v>10</v>
      </c>
      <c r="C78" t="s">
        <v>61</v>
      </c>
      <c r="D78" s="2">
        <v>4298</v>
      </c>
      <c r="E78" t="s">
        <v>44</v>
      </c>
      <c r="F78" s="2">
        <f t="shared" si="13"/>
        <v>429.8</v>
      </c>
      <c r="G78" t="s">
        <v>46</v>
      </c>
      <c r="I78" s="1">
        <f>+(F78/$F$178)*100</f>
        <v>1.5322940203309174</v>
      </c>
      <c r="K78" s="1">
        <f>+(F78/J81)*100</f>
        <v>0.00759849670690558</v>
      </c>
      <c r="M78" s="1">
        <f t="shared" si="4"/>
        <v>0</v>
      </c>
      <c r="N78" s="1">
        <f>K78/M81%</f>
        <v>5.978994226890172</v>
      </c>
    </row>
    <row r="79" spans="1:14" ht="18">
      <c r="A79" s="14">
        <v>10</v>
      </c>
      <c r="B79" s="16"/>
      <c r="C79" t="s">
        <v>62</v>
      </c>
      <c r="D79" s="2">
        <v>994</v>
      </c>
      <c r="E79" t="s">
        <v>44</v>
      </c>
      <c r="F79" s="2">
        <f t="shared" si="13"/>
        <v>99.4</v>
      </c>
      <c r="G79" t="s">
        <v>46</v>
      </c>
      <c r="I79" s="1">
        <f>+(F79/$F$179)*100</f>
        <v>0.13336680099022236</v>
      </c>
      <c r="K79" s="1">
        <f>+(F79/J81)*100</f>
        <v>0.0017573070559944504</v>
      </c>
      <c r="M79" s="1">
        <f t="shared" si="4"/>
        <v>0</v>
      </c>
      <c r="N79" s="1">
        <f>K79/M81%</f>
        <v>1.3827641371635255</v>
      </c>
    </row>
    <row r="80" spans="1:14" ht="18">
      <c r="A80" s="14">
        <v>10</v>
      </c>
      <c r="B80" s="16"/>
      <c r="C80" t="s">
        <v>63</v>
      </c>
      <c r="D80" s="2">
        <v>29524</v>
      </c>
      <c r="E80" t="s">
        <v>44</v>
      </c>
      <c r="F80" s="2">
        <f t="shared" si="13"/>
        <v>2952.4</v>
      </c>
      <c r="G80" t="s">
        <v>46</v>
      </c>
      <c r="I80" s="1">
        <f>+(F80/$F$180)*100</f>
        <v>1.8239990625654259</v>
      </c>
      <c r="K80" s="1">
        <f>+(F80/J81)*100</f>
        <v>0.05219590897503033</v>
      </c>
      <c r="M80" s="1">
        <f t="shared" si="4"/>
        <v>0</v>
      </c>
      <c r="N80" s="1">
        <f>K80/M81%</f>
        <v>41.07115531752105</v>
      </c>
    </row>
    <row r="81" spans="1:13" ht="18">
      <c r="A81" s="14">
        <v>10</v>
      </c>
      <c r="B81" s="16"/>
      <c r="D81" s="2"/>
      <c r="F81" s="2"/>
      <c r="J81" s="2">
        <v>5656382</v>
      </c>
      <c r="L81" s="54">
        <v>1.2708653694181191</v>
      </c>
      <c r="M81" s="54">
        <f t="shared" si="4"/>
        <v>0.1270865369418119</v>
      </c>
    </row>
    <row r="82" spans="1:14" ht="18">
      <c r="A82" s="66">
        <v>9</v>
      </c>
      <c r="B82" s="67" t="s">
        <v>30</v>
      </c>
      <c r="C82" s="28" t="s">
        <v>59</v>
      </c>
      <c r="D82" s="31">
        <v>655.7322100000001</v>
      </c>
      <c r="E82" s="28" t="s">
        <v>44</v>
      </c>
      <c r="F82" s="31">
        <f aca="true" t="shared" si="14" ref="F82:F87">D82/A82</f>
        <v>72.85913444444446</v>
      </c>
      <c r="G82" s="28" t="s">
        <v>46</v>
      </c>
      <c r="H82" s="28">
        <f>+((F85+F86)-(F82+F83))</f>
        <v>3828.13839333333</v>
      </c>
      <c r="I82" s="29">
        <f>+(F82/$F$175)*100</f>
        <v>0.8591972694524604</v>
      </c>
      <c r="J82" s="31"/>
      <c r="K82" s="29">
        <f>+(F82/J88)*100</f>
        <v>0.0007854931045154486</v>
      </c>
      <c r="L82" s="29"/>
      <c r="M82" s="29">
        <f t="shared" si="4"/>
        <v>0</v>
      </c>
      <c r="N82" s="29">
        <f>K82/M88%</f>
        <v>0.1730325368354192</v>
      </c>
    </row>
    <row r="83" spans="1:14" ht="18">
      <c r="A83" s="66">
        <v>9</v>
      </c>
      <c r="B83" s="67"/>
      <c r="C83" s="28" t="s">
        <v>52</v>
      </c>
      <c r="D83" s="31">
        <v>2492.895559999999</v>
      </c>
      <c r="E83" s="28" t="s">
        <v>44</v>
      </c>
      <c r="F83" s="31">
        <f t="shared" si="14"/>
        <v>276.9883955555554</v>
      </c>
      <c r="G83" s="28" t="s">
        <v>46</v>
      </c>
      <c r="H83" s="28">
        <f>+(F87-F84)</f>
        <v>4572.87045444447</v>
      </c>
      <c r="I83" s="29">
        <f>+(F83/$F$176)*100</f>
        <v>1.4261669849240899</v>
      </c>
      <c r="J83" s="31"/>
      <c r="K83" s="29">
        <f>+(F83/J88)*100</f>
        <v>0.002986207239472309</v>
      </c>
      <c r="L83" s="29"/>
      <c r="M83" s="29">
        <f t="shared" si="4"/>
        <v>0</v>
      </c>
      <c r="N83" s="29">
        <f>K83/M88%</f>
        <v>0.657817377634313</v>
      </c>
    </row>
    <row r="84" spans="1:14" ht="18">
      <c r="A84" s="66">
        <v>9</v>
      </c>
      <c r="B84" s="67"/>
      <c r="C84" s="28" t="s">
        <v>60</v>
      </c>
      <c r="D84" s="31">
        <v>55892.51949999987</v>
      </c>
      <c r="E84" s="28" t="s">
        <v>44</v>
      </c>
      <c r="F84" s="31">
        <f t="shared" si="14"/>
        <v>6210.27994444443</v>
      </c>
      <c r="G84" s="28" t="s">
        <v>46</v>
      </c>
      <c r="H84" s="28">
        <f>+(F85+F86+F87)-(F82+F83+F84)</f>
        <v>8401.0088477778</v>
      </c>
      <c r="I84" s="29">
        <f>+(F84/$F$177)*100</f>
        <v>3.595466790277241</v>
      </c>
      <c r="J84" s="31"/>
      <c r="K84" s="29">
        <f>+(F84/J88)*100</f>
        <v>0.06695292375716169</v>
      </c>
      <c r="L84" s="29"/>
      <c r="M84" s="29">
        <f t="shared" si="4"/>
        <v>0</v>
      </c>
      <c r="N84" s="29">
        <f>K84/M88%</f>
        <v>14.748740860553596</v>
      </c>
    </row>
    <row r="85" spans="1:14" ht="18">
      <c r="A85" s="66">
        <v>9</v>
      </c>
      <c r="B85" s="67"/>
      <c r="C85" s="28" t="s">
        <v>61</v>
      </c>
      <c r="D85" s="31">
        <v>35601.282059999976</v>
      </c>
      <c r="E85" s="28" t="s">
        <v>44</v>
      </c>
      <c r="F85" s="31">
        <f t="shared" si="14"/>
        <v>3955.698006666664</v>
      </c>
      <c r="G85" s="28" t="s">
        <v>46</v>
      </c>
      <c r="H85" s="28"/>
      <c r="I85" s="29">
        <f>+(F85/$F$178)*100</f>
        <v>14.10258818485402</v>
      </c>
      <c r="J85" s="31"/>
      <c r="K85" s="29">
        <f>+(F85/J88)*100</f>
        <v>0.04264631375975799</v>
      </c>
      <c r="L85" s="29"/>
      <c r="M85" s="29">
        <f t="shared" si="4"/>
        <v>0</v>
      </c>
      <c r="N85" s="29">
        <f>K85/M88%</f>
        <v>9.394353450221839</v>
      </c>
    </row>
    <row r="86" spans="1:14" ht="18">
      <c r="A86" s="66">
        <v>9</v>
      </c>
      <c r="B86" s="67"/>
      <c r="C86" s="28" t="s">
        <v>62</v>
      </c>
      <c r="D86" s="31">
        <v>2000.59125</v>
      </c>
      <c r="E86" s="28" t="s">
        <v>44</v>
      </c>
      <c r="F86" s="31">
        <f t="shared" si="14"/>
        <v>222.28791666666666</v>
      </c>
      <c r="G86" s="28" t="s">
        <v>46</v>
      </c>
      <c r="H86" s="28"/>
      <c r="I86" s="29">
        <f>+(F86/$F$179)*100</f>
        <v>0.29824777006654385</v>
      </c>
      <c r="J86" s="31"/>
      <c r="K86" s="29">
        <f>+(F86/J88)*100</f>
        <v>0.002396482295461651</v>
      </c>
      <c r="L86" s="29"/>
      <c r="M86" s="29">
        <f t="shared" si="4"/>
        <v>0</v>
      </c>
      <c r="N86" s="29">
        <f>K86/M88%</f>
        <v>0.5279096769674348</v>
      </c>
    </row>
    <row r="87" spans="1:14" ht="18">
      <c r="A87" s="66">
        <v>9</v>
      </c>
      <c r="B87" s="67"/>
      <c r="C87" s="28" t="s">
        <v>63</v>
      </c>
      <c r="D87" s="31">
        <v>97048.3535900001</v>
      </c>
      <c r="E87" s="28" t="s">
        <v>44</v>
      </c>
      <c r="F87" s="31">
        <f t="shared" si="14"/>
        <v>10783.1503988889</v>
      </c>
      <c r="G87" s="28" t="s">
        <v>46</v>
      </c>
      <c r="H87" s="28"/>
      <c r="I87" s="29">
        <f>+(F87/$F$180)*100</f>
        <v>6.6618534815998345</v>
      </c>
      <c r="J87" s="31"/>
      <c r="K87" s="29">
        <f>+(F87/J88)*100</f>
        <v>0.11625296330879055</v>
      </c>
      <c r="L87" s="29"/>
      <c r="M87" s="29">
        <f t="shared" si="4"/>
        <v>0</v>
      </c>
      <c r="N87" s="29">
        <f>K87/M88%</f>
        <v>25.608811891943624</v>
      </c>
    </row>
    <row r="88" spans="1:14" ht="18">
      <c r="A88" s="66">
        <v>9</v>
      </c>
      <c r="B88" s="67"/>
      <c r="C88" s="28"/>
      <c r="D88" s="31"/>
      <c r="E88" s="28"/>
      <c r="F88" s="31"/>
      <c r="G88" s="28"/>
      <c r="H88" s="28"/>
      <c r="I88" s="28"/>
      <c r="J88" s="31">
        <v>9275591.857600007</v>
      </c>
      <c r="K88" s="28"/>
      <c r="L88" s="29">
        <v>4.0856119143436995</v>
      </c>
      <c r="M88" s="29">
        <f t="shared" si="4"/>
        <v>0.4539568793715222</v>
      </c>
      <c r="N88" s="28"/>
    </row>
    <row r="89" spans="1:14" ht="18">
      <c r="A89" s="14">
        <v>10</v>
      </c>
      <c r="B89" s="16" t="s">
        <v>39</v>
      </c>
      <c r="C89" t="s">
        <v>59</v>
      </c>
      <c r="D89" s="2">
        <v>372.20347000000004</v>
      </c>
      <c r="E89" t="s">
        <v>44</v>
      </c>
      <c r="F89" s="2">
        <f aca="true" t="shared" si="15" ref="F89:F94">D89/A89</f>
        <v>37.220347000000004</v>
      </c>
      <c r="G89" t="s">
        <v>46</v>
      </c>
      <c r="H89">
        <f>+((F92+F93)-(F89+F90))</f>
        <v>11705.932531000033</v>
      </c>
      <c r="I89" s="1">
        <f>+(F89/$F$175)*100</f>
        <v>0.43892396957937696</v>
      </c>
      <c r="K89" s="1">
        <f>+(F89/J95)*100</f>
        <v>0.0004921652864232354</v>
      </c>
      <c r="L89" s="1"/>
      <c r="M89" s="1">
        <f t="shared" si="4"/>
        <v>0</v>
      </c>
      <c r="N89" s="1">
        <f>K89/M95%</f>
        <v>0.06639965790404538</v>
      </c>
    </row>
    <row r="90" spans="1:14" ht="18">
      <c r="A90" s="14">
        <v>10</v>
      </c>
      <c r="B90" s="16"/>
      <c r="C90" t="s">
        <v>52</v>
      </c>
      <c r="D90" s="2">
        <v>571.7738599999999</v>
      </c>
      <c r="E90" t="s">
        <v>44</v>
      </c>
      <c r="F90" s="2">
        <f t="shared" si="15"/>
        <v>57.17738599999999</v>
      </c>
      <c r="G90" t="s">
        <v>46</v>
      </c>
      <c r="H90">
        <f>+(F94-F91)</f>
        <v>-3880.4189740000193</v>
      </c>
      <c r="I90" s="1">
        <f>+(F90/$F$176)*100</f>
        <v>0.29439681050141875</v>
      </c>
      <c r="K90" s="1">
        <f>+(F90/J95)*100</f>
        <v>0.0007560575552297211</v>
      </c>
      <c r="L90" s="1"/>
      <c r="M90" s="1">
        <f t="shared" si="4"/>
        <v>0</v>
      </c>
      <c r="N90" s="1">
        <f>K90/M95%</f>
        <v>0.10200224275844481</v>
      </c>
    </row>
    <row r="91" spans="1:14" ht="18">
      <c r="A91" s="14">
        <v>10</v>
      </c>
      <c r="B91" s="16"/>
      <c r="C91" t="s">
        <v>60</v>
      </c>
      <c r="D91" s="2">
        <v>68844.72094000013</v>
      </c>
      <c r="E91" t="s">
        <v>44</v>
      </c>
      <c r="F91" s="2">
        <f t="shared" si="15"/>
        <v>6884.472094000013</v>
      </c>
      <c r="G91" t="s">
        <v>46</v>
      </c>
      <c r="H91">
        <f>+(F92+F93+F94)-(F89+F90+F91)</f>
        <v>7825.513557000013</v>
      </c>
      <c r="I91" s="1">
        <f>+(F91/$F$177)*100</f>
        <v>3.985793072776182</v>
      </c>
      <c r="K91" s="1">
        <f>+(F91/J95)*100</f>
        <v>0.09103349251462614</v>
      </c>
      <c r="M91" s="1">
        <f t="shared" si="4"/>
        <v>0</v>
      </c>
      <c r="N91" s="1">
        <f>K91/M95%</f>
        <v>12.281631654093601</v>
      </c>
    </row>
    <row r="92" spans="1:14" ht="15.75">
      <c r="A92" s="14">
        <v>10</v>
      </c>
      <c r="C92" t="s">
        <v>61</v>
      </c>
      <c r="D92" s="2">
        <v>16160.504519999993</v>
      </c>
      <c r="E92" t="s">
        <v>44</v>
      </c>
      <c r="F92" s="2">
        <f t="shared" si="15"/>
        <v>1616.0504519999993</v>
      </c>
      <c r="G92" t="s">
        <v>46</v>
      </c>
      <c r="I92" s="1">
        <f>+(F92/$F$178)*100</f>
        <v>5.761434258149547</v>
      </c>
      <c r="K92" s="1">
        <f>+(F92/J95)*100</f>
        <v>0.021369062829612488</v>
      </c>
      <c r="M92" s="1">
        <f t="shared" si="4"/>
        <v>0</v>
      </c>
      <c r="N92" s="1">
        <f>K92/M95%</f>
        <v>2.882971434105057</v>
      </c>
    </row>
    <row r="93" spans="1:14" ht="18">
      <c r="A93" s="14">
        <v>10</v>
      </c>
      <c r="B93" s="16"/>
      <c r="C93" t="s">
        <v>62</v>
      </c>
      <c r="D93" s="2">
        <v>101842.79812000034</v>
      </c>
      <c r="E93" t="s">
        <v>44</v>
      </c>
      <c r="F93" s="2">
        <f t="shared" si="15"/>
        <v>10184.279812000033</v>
      </c>
      <c r="G93" t="s">
        <v>46</v>
      </c>
      <c r="I93" s="1">
        <f>+(F93/$F$179)*100</f>
        <v>13.664434797945146</v>
      </c>
      <c r="K93" s="1">
        <f>+(F93/J95)*100</f>
        <v>0.1346669065360237</v>
      </c>
      <c r="M93" s="1">
        <f t="shared" si="4"/>
        <v>0</v>
      </c>
      <c r="N93" s="1">
        <f>K93/M95%</f>
        <v>18.168360856922636</v>
      </c>
    </row>
    <row r="94" spans="1:14" ht="18">
      <c r="A94" s="14">
        <v>10</v>
      </c>
      <c r="B94" s="16"/>
      <c r="C94" t="s">
        <v>63</v>
      </c>
      <c r="D94" s="2">
        <v>30040.53119999994</v>
      </c>
      <c r="E94" t="s">
        <v>44</v>
      </c>
      <c r="F94" s="2">
        <f t="shared" si="15"/>
        <v>3004.053119999994</v>
      </c>
      <c r="G94" t="s">
        <v>46</v>
      </c>
      <c r="I94" s="1">
        <f>+(F94/$F$180)*100</f>
        <v>1.8559104710664993</v>
      </c>
      <c r="K94" s="1">
        <f>+(F94/J95)*100</f>
        <v>0.039722645902130115</v>
      </c>
      <c r="M94" s="1">
        <f t="shared" si="4"/>
        <v>0</v>
      </c>
      <c r="N94" s="1">
        <f>K94/M95%</f>
        <v>5.359114451393475</v>
      </c>
    </row>
    <row r="95" spans="1:13" ht="18">
      <c r="A95" s="14">
        <v>10</v>
      </c>
      <c r="B95" s="16"/>
      <c r="D95" s="2"/>
      <c r="F95" s="2"/>
      <c r="J95" s="2">
        <v>7562570.548300013</v>
      </c>
      <c r="L95" s="54">
        <v>7.412165995410201</v>
      </c>
      <c r="M95" s="54">
        <f t="shared" si="4"/>
        <v>0.7412165995410201</v>
      </c>
    </row>
    <row r="96" spans="1:14" ht="18">
      <c r="A96" s="66">
        <v>10</v>
      </c>
      <c r="B96" s="67" t="s">
        <v>40</v>
      </c>
      <c r="C96" s="28" t="s">
        <v>59</v>
      </c>
      <c r="D96" s="31">
        <v>1761.36214</v>
      </c>
      <c r="E96" s="28" t="s">
        <v>44</v>
      </c>
      <c r="F96" s="31">
        <f aca="true" t="shared" si="16" ref="F96:F101">D96/A96</f>
        <v>176.136214</v>
      </c>
      <c r="G96" s="28" t="s">
        <v>46</v>
      </c>
      <c r="H96" s="28">
        <f>+((F99+F100)-(F96+F97))</f>
        <v>4955.8803769999995</v>
      </c>
      <c r="I96" s="29">
        <f>+(F96/$F$175)*100</f>
        <v>2.077100630887794</v>
      </c>
      <c r="J96" s="31"/>
      <c r="K96" s="29">
        <f>+(F96/J102)*100</f>
        <v>0.0005741398258677644</v>
      </c>
      <c r="L96" s="29"/>
      <c r="M96" s="29">
        <f t="shared" si="4"/>
        <v>0</v>
      </c>
      <c r="N96" s="29">
        <f>K96/M102%</f>
        <v>0.4464149628847667</v>
      </c>
    </row>
    <row r="97" spans="1:14" ht="18">
      <c r="A97" s="66">
        <v>10</v>
      </c>
      <c r="B97" s="67"/>
      <c r="C97" s="28" t="s">
        <v>52</v>
      </c>
      <c r="D97" s="31">
        <v>2658.4761900000003</v>
      </c>
      <c r="E97" s="28" t="s">
        <v>44</v>
      </c>
      <c r="F97" s="31">
        <f t="shared" si="16"/>
        <v>265.847619</v>
      </c>
      <c r="G97" s="28" t="s">
        <v>46</v>
      </c>
      <c r="H97" s="28">
        <f>+(F101-F98)</f>
        <v>8008.186589000002</v>
      </c>
      <c r="I97" s="29">
        <f>+(F97/$F$176)*100</f>
        <v>1.368804987219884</v>
      </c>
      <c r="J97" s="31"/>
      <c r="K97" s="29">
        <f>+(F97/J102)*100</f>
        <v>0.0008665662910184943</v>
      </c>
      <c r="L97" s="29"/>
      <c r="M97" s="29">
        <f aca="true" t="shared" si="17" ref="M97:M160">L97/A97</f>
        <v>0</v>
      </c>
      <c r="N97" s="29">
        <f>K97/M102%</f>
        <v>0.6737873619157535</v>
      </c>
    </row>
    <row r="98" spans="1:14" ht="18">
      <c r="A98" s="66">
        <v>10</v>
      </c>
      <c r="B98" s="67"/>
      <c r="C98" s="28" t="s">
        <v>60</v>
      </c>
      <c r="D98" s="31">
        <v>8371.880889999999</v>
      </c>
      <c r="E98" s="28" t="s">
        <v>44</v>
      </c>
      <c r="F98" s="31">
        <f t="shared" si="16"/>
        <v>837.1880889999999</v>
      </c>
      <c r="G98" s="28" t="s">
        <v>46</v>
      </c>
      <c r="H98" s="28">
        <f>+(F99+F100+F101)-(F96+F97+F98)</f>
        <v>12964.066966000002</v>
      </c>
      <c r="I98" s="29">
        <f>+(F98/$F$177)*100</f>
        <v>0.48469344347478494</v>
      </c>
      <c r="J98" s="31"/>
      <c r="K98" s="29">
        <f>+(F98/J102)*100</f>
        <v>0.0027289278719084217</v>
      </c>
      <c r="L98" s="29"/>
      <c r="M98" s="29">
        <f t="shared" si="17"/>
        <v>0</v>
      </c>
      <c r="N98" s="29">
        <f>K98/M102%</f>
        <v>2.1218424149760806</v>
      </c>
    </row>
    <row r="99" spans="1:14" ht="18">
      <c r="A99" s="66">
        <v>10</v>
      </c>
      <c r="B99" s="67"/>
      <c r="C99" s="28" t="s">
        <v>61</v>
      </c>
      <c r="D99" s="31">
        <v>26983.465900000017</v>
      </c>
      <c r="E99" s="28" t="s">
        <v>44</v>
      </c>
      <c r="F99" s="31">
        <f t="shared" si="16"/>
        <v>2698.346590000002</v>
      </c>
      <c r="G99" s="28" t="s">
        <v>46</v>
      </c>
      <c r="H99" s="28"/>
      <c r="I99" s="29">
        <f>+(F99/$F$178)*100</f>
        <v>9.619963575238074</v>
      </c>
      <c r="J99" s="31"/>
      <c r="K99" s="29">
        <f>+(F99/J102)*100</f>
        <v>0.008795625874605644</v>
      </c>
      <c r="L99" s="29"/>
      <c r="M99" s="29">
        <f t="shared" si="17"/>
        <v>0</v>
      </c>
      <c r="N99" s="29">
        <f>K99/M102%</f>
        <v>6.838924633778535</v>
      </c>
    </row>
    <row r="100" spans="1:14" ht="18">
      <c r="A100" s="66">
        <v>10</v>
      </c>
      <c r="B100" s="67"/>
      <c r="C100" s="28" t="s">
        <v>62</v>
      </c>
      <c r="D100" s="31">
        <v>26995.176199999973</v>
      </c>
      <c r="E100" s="28" t="s">
        <v>44</v>
      </c>
      <c r="F100" s="31">
        <f t="shared" si="16"/>
        <v>2699.5176199999974</v>
      </c>
      <c r="G100" s="28" t="s">
        <v>46</v>
      </c>
      <c r="H100" s="28"/>
      <c r="I100" s="29">
        <f>+(F100/$F$179)*100</f>
        <v>3.6219922454339875</v>
      </c>
      <c r="J100" s="31"/>
      <c r="K100" s="29">
        <f>+(F100/J102)*100</f>
        <v>0.008799443005364928</v>
      </c>
      <c r="L100" s="29"/>
      <c r="M100" s="29">
        <f t="shared" si="17"/>
        <v>0</v>
      </c>
      <c r="N100" s="29">
        <f>K100/M102%</f>
        <v>6.841892594211616</v>
      </c>
    </row>
    <row r="101" spans="1:14" ht="18">
      <c r="A101" s="66">
        <v>10</v>
      </c>
      <c r="B101" s="67"/>
      <c r="C101" s="28" t="s">
        <v>63</v>
      </c>
      <c r="D101" s="31">
        <v>88453.74678000002</v>
      </c>
      <c r="E101" s="28" t="s">
        <v>44</v>
      </c>
      <c r="F101" s="31">
        <f t="shared" si="16"/>
        <v>8845.374678000002</v>
      </c>
      <c r="G101" s="28" t="s">
        <v>46</v>
      </c>
      <c r="H101" s="28"/>
      <c r="I101" s="29">
        <f>+(F101/$F$180)*100</f>
        <v>5.464691478360641</v>
      </c>
      <c r="J101" s="31"/>
      <c r="K101" s="29">
        <f>+(F101/J102)*100</f>
        <v>0.028832695798503158</v>
      </c>
      <c r="L101" s="29"/>
      <c r="M101" s="29">
        <f t="shared" si="17"/>
        <v>0</v>
      </c>
      <c r="N101" s="29">
        <f>K101/M102%</f>
        <v>22.41848804914829</v>
      </c>
    </row>
    <row r="102" spans="1:14" ht="18">
      <c r="A102" s="66">
        <v>10</v>
      </c>
      <c r="B102" s="67"/>
      <c r="C102" s="28"/>
      <c r="D102" s="31"/>
      <c r="E102" s="28"/>
      <c r="F102" s="31"/>
      <c r="G102" s="28"/>
      <c r="H102" s="28"/>
      <c r="I102" s="28"/>
      <c r="J102" s="31">
        <v>30678278.36777998</v>
      </c>
      <c r="K102" s="28"/>
      <c r="L102" s="29">
        <v>1.2861124146861702</v>
      </c>
      <c r="M102" s="29">
        <f t="shared" si="17"/>
        <v>0.12861124146861702</v>
      </c>
      <c r="N102" s="28"/>
    </row>
    <row r="103" spans="1:14" ht="18">
      <c r="A103" s="14">
        <v>6</v>
      </c>
      <c r="B103" s="16" t="s">
        <v>38</v>
      </c>
      <c r="C103" t="s">
        <v>59</v>
      </c>
      <c r="D103" s="2">
        <v>198.88385</v>
      </c>
      <c r="E103" t="s">
        <v>44</v>
      </c>
      <c r="F103" s="2">
        <f aca="true" t="shared" si="18" ref="F103:F108">D103/A103</f>
        <v>33.147308333333335</v>
      </c>
      <c r="G103" t="s">
        <v>46</v>
      </c>
      <c r="H103">
        <f>+((F106+F107)-(F103+F104))</f>
        <v>-50.17280666666676</v>
      </c>
      <c r="I103" s="1">
        <f>+(F103/$F$175)*100</f>
        <v>0.39089232979311633</v>
      </c>
      <c r="K103" s="1">
        <f>+(F103/J109)*100</f>
        <v>0.000519472606498331</v>
      </c>
      <c r="L103" s="1"/>
      <c r="M103" s="1">
        <f t="shared" si="17"/>
        <v>0</v>
      </c>
      <c r="N103" s="1">
        <f>K103/M109%</f>
        <v>0.12370231430870113</v>
      </c>
    </row>
    <row r="104" spans="1:14" ht="18">
      <c r="A104" s="14">
        <v>6</v>
      </c>
      <c r="B104" s="16"/>
      <c r="C104" t="s">
        <v>52</v>
      </c>
      <c r="D104" s="2">
        <v>381.78288000000094</v>
      </c>
      <c r="E104" t="s">
        <v>44</v>
      </c>
      <c r="F104" s="2">
        <f t="shared" si="18"/>
        <v>63.630480000000155</v>
      </c>
      <c r="G104" t="s">
        <v>46</v>
      </c>
      <c r="H104">
        <f>+(F108-F105)</f>
        <v>-9267.764364999979</v>
      </c>
      <c r="I104" s="1">
        <f>+(F104/$F$176)*100</f>
        <v>0.32762271368394424</v>
      </c>
      <c r="K104" s="1">
        <f>+(F104/J109)*100</f>
        <v>0.0009971938284080886</v>
      </c>
      <c r="L104" s="1"/>
      <c r="M104" s="1">
        <f t="shared" si="17"/>
        <v>0</v>
      </c>
      <c r="N104" s="1">
        <f>K104/M109%</f>
        <v>0.23746234709073283</v>
      </c>
    </row>
    <row r="105" spans="1:14" ht="18">
      <c r="A105" s="14">
        <v>6</v>
      </c>
      <c r="B105" s="16"/>
      <c r="C105" t="s">
        <v>60</v>
      </c>
      <c r="D105" s="2">
        <v>57111.79549999988</v>
      </c>
      <c r="E105" t="s">
        <v>44</v>
      </c>
      <c r="F105" s="2">
        <f t="shared" si="18"/>
        <v>9518.632583333312</v>
      </c>
      <c r="G105" t="s">
        <v>46</v>
      </c>
      <c r="H105">
        <f>+(F106+F107+F108)-(F103+F104+F105)</f>
        <v>-9317.937171666645</v>
      </c>
      <c r="I105" s="1">
        <f>+(F105/$F$177)*100</f>
        <v>5.5108509839144535</v>
      </c>
      <c r="K105" s="1">
        <f>+(F105/J109)*100</f>
        <v>0.14917256112140118</v>
      </c>
      <c r="M105" s="1">
        <f t="shared" si="17"/>
        <v>0</v>
      </c>
      <c r="N105" s="1">
        <f>K105/M109%</f>
        <v>35.52254885288698</v>
      </c>
    </row>
    <row r="106" spans="1:14" ht="15.75">
      <c r="A106" s="14">
        <v>6</v>
      </c>
      <c r="C106" t="s">
        <v>61</v>
      </c>
      <c r="D106" s="2">
        <v>246.4530500000004</v>
      </c>
      <c r="E106" t="s">
        <v>44</v>
      </c>
      <c r="F106" s="2">
        <f t="shared" si="18"/>
        <v>41.075508333333396</v>
      </c>
      <c r="G106" t="s">
        <v>46</v>
      </c>
      <c r="I106" s="1">
        <f>+(F106/$F$178)*100</f>
        <v>0.14643963657798867</v>
      </c>
      <c r="K106" s="1">
        <f>+(F106/J109)*100</f>
        <v>0.0006437204844081793</v>
      </c>
      <c r="M106" s="1">
        <f t="shared" si="17"/>
        <v>0</v>
      </c>
      <c r="N106" s="1">
        <f>K106/M109%</f>
        <v>0.15328953383312963</v>
      </c>
    </row>
    <row r="107" spans="1:14" ht="18">
      <c r="A107" s="14">
        <v>6</v>
      </c>
      <c r="B107" s="16"/>
      <c r="C107" t="s">
        <v>62</v>
      </c>
      <c r="D107" s="2">
        <v>33.17684</v>
      </c>
      <c r="E107" t="s">
        <v>44</v>
      </c>
      <c r="F107" s="2">
        <f t="shared" si="18"/>
        <v>5.529473333333333</v>
      </c>
      <c r="G107" t="s">
        <v>46</v>
      </c>
      <c r="I107" s="1">
        <f>+(F107/$F$179)*100</f>
        <v>0.007418995670295855</v>
      </c>
      <c r="K107" s="1">
        <f>+(F107/J109)*100</f>
        <v>8.665590267977057E-05</v>
      </c>
      <c r="M107" s="1">
        <f t="shared" si="17"/>
        <v>0</v>
      </c>
      <c r="N107" s="1">
        <f>K107/M109%</f>
        <v>0.020635420570596797</v>
      </c>
    </row>
    <row r="108" spans="1:14" ht="18">
      <c r="A108" s="14">
        <v>6</v>
      </c>
      <c r="B108" s="16"/>
      <c r="C108" t="s">
        <v>63</v>
      </c>
      <c r="D108" s="2">
        <v>1505.209309999999</v>
      </c>
      <c r="E108" t="s">
        <v>44</v>
      </c>
      <c r="F108" s="2">
        <f t="shared" si="18"/>
        <v>250.86821833333317</v>
      </c>
      <c r="G108" t="s">
        <v>46</v>
      </c>
      <c r="I108" s="1">
        <f>+(F108/$F$180)*100</f>
        <v>0.15498692422011187</v>
      </c>
      <c r="K108" s="1">
        <f>+(F108/J109)*100</f>
        <v>0.003931515824896058</v>
      </c>
      <c r="M108" s="1">
        <f t="shared" si="17"/>
        <v>0</v>
      </c>
      <c r="N108" s="1">
        <f>K108/M109%</f>
        <v>0.9362141529641699</v>
      </c>
    </row>
    <row r="109" spans="1:13" ht="18">
      <c r="A109" s="14">
        <v>6</v>
      </c>
      <c r="B109" s="16"/>
      <c r="D109" s="2"/>
      <c r="F109" s="2"/>
      <c r="J109" s="2">
        <v>6380954.051990002</v>
      </c>
      <c r="L109" s="54">
        <v>2.5196259717598104</v>
      </c>
      <c r="M109" s="54">
        <f t="shared" si="17"/>
        <v>0.4199376619599684</v>
      </c>
    </row>
    <row r="110" spans="1:14" ht="18">
      <c r="A110" s="66">
        <v>11</v>
      </c>
      <c r="B110" s="67" t="s">
        <v>41</v>
      </c>
      <c r="C110" s="28" t="s">
        <v>59</v>
      </c>
      <c r="D110" s="31">
        <v>134.52976999999998</v>
      </c>
      <c r="E110" s="28" t="s">
        <v>44</v>
      </c>
      <c r="F110" s="31">
        <f aca="true" t="shared" si="19" ref="F110:F115">D110/A110</f>
        <v>12.22997909090909</v>
      </c>
      <c r="G110" s="28" t="s">
        <v>46</v>
      </c>
      <c r="H110" s="28">
        <f>+((F113+F114)-(F110+F111))</f>
        <v>-13.006853636363635</v>
      </c>
      <c r="I110" s="29">
        <f>+(F110/$F$175)*100</f>
        <v>0.14422302324195413</v>
      </c>
      <c r="J110" s="31"/>
      <c r="K110" s="29">
        <f>+(F110/J116)*100</f>
        <v>0.0049901881436707415</v>
      </c>
      <c r="L110" s="29"/>
      <c r="M110" s="29">
        <f t="shared" si="17"/>
        <v>0</v>
      </c>
      <c r="N110" s="29">
        <f>K110/M116%</f>
        <v>3.334238451039298</v>
      </c>
    </row>
    <row r="111" spans="1:14" ht="18">
      <c r="A111" s="66">
        <v>11</v>
      </c>
      <c r="B111" s="67"/>
      <c r="C111" s="28" t="s">
        <v>52</v>
      </c>
      <c r="D111" s="31">
        <v>38.56758</v>
      </c>
      <c r="E111" s="28" t="s">
        <v>44</v>
      </c>
      <c r="F111" s="31">
        <f t="shared" si="19"/>
        <v>3.5061436363636362</v>
      </c>
      <c r="G111" s="28" t="s">
        <v>46</v>
      </c>
      <c r="H111" s="28">
        <f>+(F115-F112)</f>
        <v>-181.79272363636363</v>
      </c>
      <c r="I111" s="29">
        <f>+(F111/$F$176)*100</f>
        <v>0.018052547972467657</v>
      </c>
      <c r="J111" s="31"/>
      <c r="K111" s="29">
        <f>+(F111/J116)*100</f>
        <v>0.0014306088566573246</v>
      </c>
      <c r="L111" s="29"/>
      <c r="M111" s="29">
        <f t="shared" si="17"/>
        <v>0</v>
      </c>
      <c r="N111" s="29">
        <f>K111/M116%</f>
        <v>0.9558739913071599</v>
      </c>
    </row>
    <row r="112" spans="1:14" ht="18">
      <c r="A112" s="66">
        <v>11</v>
      </c>
      <c r="B112" s="67"/>
      <c r="C112" s="28" t="s">
        <v>60</v>
      </c>
      <c r="D112" s="31">
        <v>1999.71996</v>
      </c>
      <c r="E112" s="28" t="s">
        <v>44</v>
      </c>
      <c r="F112" s="31">
        <f t="shared" si="19"/>
        <v>181.79272363636363</v>
      </c>
      <c r="G112" s="28" t="s">
        <v>46</v>
      </c>
      <c r="H112" s="28">
        <f>+(F113+F114+F115)-(F110+F111+F112)</f>
        <v>-194.79957727272725</v>
      </c>
      <c r="I112" s="29">
        <f>+(F112/$F$177)*100</f>
        <v>0.10524963550690104</v>
      </c>
      <c r="J112" s="31"/>
      <c r="K112" s="29">
        <f>+(F112/J116)*100</f>
        <v>0.07417673303874474</v>
      </c>
      <c r="L112" s="29"/>
      <c r="M112" s="29">
        <f t="shared" si="17"/>
        <v>0</v>
      </c>
      <c r="N112" s="29">
        <f>K112/M116%</f>
        <v>49.56184182833857</v>
      </c>
    </row>
    <row r="113" spans="1:14" ht="18">
      <c r="A113" s="66">
        <v>11</v>
      </c>
      <c r="B113" s="67"/>
      <c r="C113" s="28" t="s">
        <v>61</v>
      </c>
      <c r="D113" s="31">
        <v>30.02196</v>
      </c>
      <c r="E113" s="28" t="s">
        <v>44</v>
      </c>
      <c r="F113" s="31">
        <f t="shared" si="19"/>
        <v>2.729269090909091</v>
      </c>
      <c r="G113" s="28" t="s">
        <v>46</v>
      </c>
      <c r="H113" s="28"/>
      <c r="I113" s="29">
        <f>+(F113/$F$178)*100</f>
        <v>0.009730206393378312</v>
      </c>
      <c r="J113" s="31"/>
      <c r="K113" s="29">
        <f>+(F113/J116)*100</f>
        <v>0.0011136213853763168</v>
      </c>
      <c r="L113" s="29"/>
      <c r="M113" s="29">
        <f t="shared" si="17"/>
        <v>0</v>
      </c>
      <c r="N113" s="29">
        <f>K113/M116%</f>
        <v>0.7440760019701496</v>
      </c>
    </row>
    <row r="114" spans="1:14" ht="18">
      <c r="A114" s="66">
        <v>11</v>
      </c>
      <c r="B114" s="67"/>
      <c r="C114" s="28" t="s">
        <v>62</v>
      </c>
      <c r="D114" s="31">
        <v>0</v>
      </c>
      <c r="E114" s="28" t="s">
        <v>44</v>
      </c>
      <c r="F114" s="31">
        <f t="shared" si="19"/>
        <v>0</v>
      </c>
      <c r="G114" s="28" t="s">
        <v>46</v>
      </c>
      <c r="H114" s="28"/>
      <c r="I114" s="29">
        <f>+(F114/$F$179)*100</f>
        <v>0</v>
      </c>
      <c r="J114" s="31"/>
      <c r="K114" s="29">
        <f>+(F114/J116)*100</f>
        <v>0</v>
      </c>
      <c r="L114" s="29"/>
      <c r="M114" s="29">
        <f t="shared" si="17"/>
        <v>0</v>
      </c>
      <c r="N114" s="29">
        <f>K114/M116%</f>
        <v>0</v>
      </c>
    </row>
    <row r="115" spans="1:14" ht="18">
      <c r="A115" s="66">
        <v>11</v>
      </c>
      <c r="B115" s="67"/>
      <c r="C115" s="28" t="s">
        <v>63</v>
      </c>
      <c r="D115" s="31">
        <v>0</v>
      </c>
      <c r="E115" s="28" t="s">
        <v>44</v>
      </c>
      <c r="F115" s="31">
        <f t="shared" si="19"/>
        <v>0</v>
      </c>
      <c r="G115" s="28" t="s">
        <v>46</v>
      </c>
      <c r="H115" s="28"/>
      <c r="I115" s="29">
        <f>+(F115/$F$180)*100</f>
        <v>0</v>
      </c>
      <c r="J115" s="31"/>
      <c r="K115" s="29">
        <f>+(F115/J116)*100</f>
        <v>0</v>
      </c>
      <c r="L115" s="29"/>
      <c r="M115" s="29">
        <f t="shared" si="17"/>
        <v>0</v>
      </c>
      <c r="N115" s="29">
        <f>K115/M116%</f>
        <v>0</v>
      </c>
    </row>
    <row r="116" spans="1:14" ht="18">
      <c r="A116" s="66">
        <v>11</v>
      </c>
      <c r="B116" s="67"/>
      <c r="C116" s="28"/>
      <c r="D116" s="31"/>
      <c r="E116" s="28"/>
      <c r="F116" s="31"/>
      <c r="G116" s="28"/>
      <c r="H116" s="28"/>
      <c r="I116" s="28"/>
      <c r="J116" s="31">
        <v>245080.52079000004</v>
      </c>
      <c r="K116" s="28"/>
      <c r="L116" s="29">
        <v>1.6463150547396523</v>
      </c>
      <c r="M116" s="29">
        <f t="shared" si="17"/>
        <v>0.14966500497633203</v>
      </c>
      <c r="N116" s="28"/>
    </row>
    <row r="117" spans="1:14" ht="18">
      <c r="A117" s="14">
        <v>6</v>
      </c>
      <c r="B117" s="16" t="s">
        <v>37</v>
      </c>
      <c r="C117" t="s">
        <v>59</v>
      </c>
      <c r="D117" s="2">
        <v>115.44901</v>
      </c>
      <c r="E117" t="s">
        <v>44</v>
      </c>
      <c r="F117" s="2">
        <f aca="true" t="shared" si="20" ref="F117:F122">D117/A117</f>
        <v>19.241501666666668</v>
      </c>
      <c r="G117" t="s">
        <v>46</v>
      </c>
      <c r="H117">
        <f>+((F120+F121)-(F117+F118))</f>
        <v>-13.038510000000002</v>
      </c>
      <c r="I117" s="1">
        <f>+(F117/$F$175)*100</f>
        <v>0.22690697354867567</v>
      </c>
      <c r="K117" s="1">
        <f>+(F117/J123)*100</f>
        <v>0.0003044448480562014</v>
      </c>
      <c r="L117" s="1"/>
      <c r="M117" s="1">
        <f t="shared" si="17"/>
        <v>0</v>
      </c>
      <c r="N117" s="1">
        <f>K117/M123%</f>
        <v>0.04521288674192024</v>
      </c>
    </row>
    <row r="118" spans="1:14" ht="18">
      <c r="A118" s="14">
        <v>6</v>
      </c>
      <c r="B118" s="16"/>
      <c r="C118" t="s">
        <v>52</v>
      </c>
      <c r="D118" s="2">
        <v>0.016430000000000004</v>
      </c>
      <c r="E118" t="s">
        <v>44</v>
      </c>
      <c r="F118" s="2">
        <f t="shared" si="20"/>
        <v>0.002738333333333334</v>
      </c>
      <c r="G118" t="s">
        <v>46</v>
      </c>
      <c r="H118">
        <f>+(F122-F119)</f>
        <v>-21023.617176666798</v>
      </c>
      <c r="I118" s="1">
        <f>+(F118/$F$176)*100</f>
        <v>1.4099220965139117E-05</v>
      </c>
      <c r="K118" s="1">
        <f>+(F118/J123)*100</f>
        <v>4.332673665684435E-08</v>
      </c>
      <c r="L118" s="1"/>
      <c r="M118" s="1">
        <f t="shared" si="17"/>
        <v>0</v>
      </c>
      <c r="N118" s="1">
        <f>K118/M123%</f>
        <v>6.43442268729502E-06</v>
      </c>
    </row>
    <row r="119" spans="1:14" ht="18">
      <c r="A119" s="14">
        <v>6</v>
      </c>
      <c r="B119" s="16"/>
      <c r="C119" t="s">
        <v>60</v>
      </c>
      <c r="D119" s="2">
        <v>126285.2587500008</v>
      </c>
      <c r="E119" t="s">
        <v>44</v>
      </c>
      <c r="F119" s="2">
        <f t="shared" si="20"/>
        <v>21047.54312500013</v>
      </c>
      <c r="G119" t="s">
        <v>46</v>
      </c>
      <c r="H119">
        <f>+(F120+F121+F122)-(F117+F118+F119)</f>
        <v>-21036.655686666796</v>
      </c>
      <c r="I119" s="1">
        <f>+(F119/$F$177)*100</f>
        <v>12.185560554410074</v>
      </c>
      <c r="K119" s="1">
        <f>+(F119/J123)*100</f>
        <v>0.3330205812235381</v>
      </c>
      <c r="M119" s="1">
        <f t="shared" si="17"/>
        <v>0</v>
      </c>
      <c r="N119" s="1">
        <f>K119/M123%</f>
        <v>49.456648446252395</v>
      </c>
    </row>
    <row r="120" spans="1:14" ht="15.75">
      <c r="A120" s="14">
        <v>6</v>
      </c>
      <c r="C120" t="s">
        <v>61</v>
      </c>
      <c r="D120" s="2">
        <v>37.23379</v>
      </c>
      <c r="E120" t="s">
        <v>44</v>
      </c>
      <c r="F120" s="2">
        <f t="shared" si="20"/>
        <v>6.205631666666666</v>
      </c>
      <c r="G120" t="s">
        <v>46</v>
      </c>
      <c r="I120" s="1">
        <f>+(F120/$F$178)*100</f>
        <v>0.022123900174987245</v>
      </c>
      <c r="K120" s="1">
        <f>+(F120/J123)*100</f>
        <v>9.818737760597955E-05</v>
      </c>
      <c r="M120" s="1">
        <f t="shared" si="17"/>
        <v>0</v>
      </c>
      <c r="N120" s="1">
        <f>K120/M123%</f>
        <v>0.01458173725562863</v>
      </c>
    </row>
    <row r="121" spans="1:14" ht="18">
      <c r="A121" s="14">
        <v>6</v>
      </c>
      <c r="B121" s="16"/>
      <c r="C121" t="s">
        <v>62</v>
      </c>
      <c r="D121" s="2">
        <v>0.00059</v>
      </c>
      <c r="E121" t="s">
        <v>44</v>
      </c>
      <c r="F121" s="2">
        <f t="shared" si="20"/>
        <v>9.833333333333334E-05</v>
      </c>
      <c r="G121" t="s">
        <v>46</v>
      </c>
      <c r="I121" s="1">
        <f>+(F121/$F$179)*100</f>
        <v>1.3193563478241314E-07</v>
      </c>
      <c r="K121" s="1">
        <f>+(F121/J123)*100</f>
        <v>1.5558596851818724E-09</v>
      </c>
      <c r="M121" s="1">
        <f t="shared" si="17"/>
        <v>0</v>
      </c>
      <c r="N121" s="1">
        <f>K121/M123%</f>
        <v>2.3105960958637017E-07</v>
      </c>
    </row>
    <row r="122" spans="1:14" ht="18">
      <c r="A122" s="14">
        <v>6</v>
      </c>
      <c r="B122" s="16"/>
      <c r="C122" t="s">
        <v>63</v>
      </c>
      <c r="D122" s="2">
        <v>143.55569</v>
      </c>
      <c r="E122" t="s">
        <v>44</v>
      </c>
      <c r="F122" s="2">
        <f t="shared" si="20"/>
        <v>23.925948333333334</v>
      </c>
      <c r="G122" t="s">
        <v>46</v>
      </c>
      <c r="I122" s="1">
        <f>+(F122/$F$180)*100</f>
        <v>0.014781502279836342</v>
      </c>
      <c r="K122" s="1">
        <f>+(F122/J123)*100</f>
        <v>0.00037856357737197705</v>
      </c>
      <c r="M122" s="1">
        <f t="shared" si="17"/>
        <v>0</v>
      </c>
      <c r="N122" s="1">
        <f>K122/M123%</f>
        <v>0.056220206246274544</v>
      </c>
    </row>
    <row r="123" spans="1:13" ht="18">
      <c r="A123" s="14">
        <v>6</v>
      </c>
      <c r="B123" s="16"/>
      <c r="D123" s="2"/>
      <c r="F123" s="2"/>
      <c r="J123" s="2">
        <v>6320192.898489986</v>
      </c>
      <c r="L123" s="54">
        <v>4.040151425773854</v>
      </c>
      <c r="M123" s="54">
        <f t="shared" si="17"/>
        <v>0.673358570962309</v>
      </c>
    </row>
    <row r="124" spans="1:14" ht="18">
      <c r="A124" s="66">
        <v>14</v>
      </c>
      <c r="B124" s="67" t="s">
        <v>36</v>
      </c>
      <c r="C124" s="28" t="s">
        <v>59</v>
      </c>
      <c r="D124" s="31">
        <v>1724.48036</v>
      </c>
      <c r="E124" s="28" t="s">
        <v>44</v>
      </c>
      <c r="F124" s="31">
        <f aca="true" t="shared" si="21" ref="F124:F129">D124/A124</f>
        <v>123.17716857142857</v>
      </c>
      <c r="G124" s="28" t="s">
        <v>46</v>
      </c>
      <c r="H124" s="28">
        <f>+((F127+F128)-(F124+F125))</f>
        <v>716.1416464285716</v>
      </c>
      <c r="I124" s="29">
        <f>+(F124/$F$175)*100</f>
        <v>1.452576779870416</v>
      </c>
      <c r="J124" s="31"/>
      <c r="K124" s="29">
        <f>+(F124/J130)*100</f>
        <v>0.003137746842139257</v>
      </c>
      <c r="L124" s="29"/>
      <c r="M124" s="29">
        <f t="shared" si="17"/>
        <v>0</v>
      </c>
      <c r="N124" s="29">
        <f>K124/M130%</f>
        <v>1.0369115856501798</v>
      </c>
    </row>
    <row r="125" spans="1:14" ht="18">
      <c r="A125" s="66">
        <v>14</v>
      </c>
      <c r="B125" s="67"/>
      <c r="C125" s="28" t="s">
        <v>52</v>
      </c>
      <c r="D125" s="31">
        <v>283.95641</v>
      </c>
      <c r="E125" s="28" t="s">
        <v>44</v>
      </c>
      <c r="F125" s="31">
        <f t="shared" si="21"/>
        <v>20.282600714285714</v>
      </c>
      <c r="G125" s="28" t="s">
        <v>46</v>
      </c>
      <c r="H125" s="28">
        <f>+(F129-F126)</f>
        <v>34.35539357142857</v>
      </c>
      <c r="I125" s="29">
        <f>+(F125/$F$176)*100</f>
        <v>0.10443172339077396</v>
      </c>
      <c r="J125" s="31"/>
      <c r="K125" s="29">
        <f>+(F125/J130)*100</f>
        <v>0.0005166677159389047</v>
      </c>
      <c r="L125" s="29"/>
      <c r="M125" s="29">
        <f t="shared" si="17"/>
        <v>0</v>
      </c>
      <c r="N125" s="29">
        <f>K125/M130%</f>
        <v>0.17073995052552093</v>
      </c>
    </row>
    <row r="126" spans="1:14" ht="18">
      <c r="A126" s="66">
        <v>14</v>
      </c>
      <c r="B126" s="67"/>
      <c r="C126" s="28" t="s">
        <v>60</v>
      </c>
      <c r="D126" s="31">
        <v>0</v>
      </c>
      <c r="E126" s="28" t="s">
        <v>44</v>
      </c>
      <c r="F126" s="31">
        <f t="shared" si="21"/>
        <v>0</v>
      </c>
      <c r="G126" s="28" t="s">
        <v>46</v>
      </c>
      <c r="H126" s="28">
        <f>+(F127+F128+F129)-(F124+F125+F126)</f>
        <v>750.4970400000001</v>
      </c>
      <c r="I126" s="29">
        <f>+(F126/$F$177)*100</f>
        <v>0</v>
      </c>
      <c r="J126" s="31"/>
      <c r="K126" s="29">
        <f>+(F126/J130)*100</f>
        <v>0</v>
      </c>
      <c r="L126" s="29"/>
      <c r="M126" s="29">
        <f t="shared" si="17"/>
        <v>0</v>
      </c>
      <c r="N126" s="29">
        <f>K126/M130%</f>
        <v>0</v>
      </c>
    </row>
    <row r="127" spans="1:14" ht="18">
      <c r="A127" s="66">
        <v>14</v>
      </c>
      <c r="B127" s="67"/>
      <c r="C127" s="28" t="s">
        <v>61</v>
      </c>
      <c r="D127" s="31">
        <v>10055.596550000002</v>
      </c>
      <c r="E127" s="28" t="s">
        <v>44</v>
      </c>
      <c r="F127" s="31">
        <f t="shared" si="21"/>
        <v>718.2568964285716</v>
      </c>
      <c r="G127" s="28" t="s">
        <v>46</v>
      </c>
      <c r="H127" s="28"/>
      <c r="I127" s="29">
        <f>+(F127/$F$178)*100</f>
        <v>2.560681124846308</v>
      </c>
      <c r="J127" s="31"/>
      <c r="K127" s="29">
        <f>+(F127/J130)*100</f>
        <v>0.018296477624476348</v>
      </c>
      <c r="L127" s="29"/>
      <c r="M127" s="29">
        <f t="shared" si="17"/>
        <v>0</v>
      </c>
      <c r="N127" s="29">
        <f>K127/M130%</f>
        <v>6.046322593850231</v>
      </c>
    </row>
    <row r="128" spans="1:14" ht="18">
      <c r="A128" s="66">
        <v>14</v>
      </c>
      <c r="B128" s="67"/>
      <c r="C128" s="28" t="s">
        <v>62</v>
      </c>
      <c r="D128" s="31">
        <v>1978.8232699999999</v>
      </c>
      <c r="E128" s="28" t="s">
        <v>44</v>
      </c>
      <c r="F128" s="31">
        <f t="shared" si="21"/>
        <v>141.34451928571428</v>
      </c>
      <c r="G128" s="28" t="s">
        <v>46</v>
      </c>
      <c r="H128" s="28"/>
      <c r="I128" s="29">
        <f>+(F128/$F$179)*100</f>
        <v>0.18964453093195674</v>
      </c>
      <c r="J128" s="31"/>
      <c r="K128" s="29">
        <f>+(F128/J130)*100</f>
        <v>0.0036005318533138746</v>
      </c>
      <c r="L128" s="29"/>
      <c r="M128" s="29">
        <f t="shared" si="17"/>
        <v>0</v>
      </c>
      <c r="N128" s="29">
        <f>K128/M130%</f>
        <v>1.1898452555395722</v>
      </c>
    </row>
    <row r="129" spans="1:14" ht="18">
      <c r="A129" s="66">
        <v>14</v>
      </c>
      <c r="B129" s="67"/>
      <c r="C129" s="28" t="s">
        <v>63</v>
      </c>
      <c r="D129" s="31">
        <v>480.97551</v>
      </c>
      <c r="E129" s="28" t="s">
        <v>44</v>
      </c>
      <c r="F129" s="31">
        <f t="shared" si="21"/>
        <v>34.35539357142857</v>
      </c>
      <c r="G129" s="28" t="s">
        <v>46</v>
      </c>
      <c r="H129" s="28"/>
      <c r="I129" s="29">
        <f>+(F129/$F$180)*100</f>
        <v>0.021224835953242097</v>
      </c>
      <c r="J129" s="31"/>
      <c r="K129" s="29">
        <f>+(F129/J130)*100</f>
        <v>0.0008751502322988582</v>
      </c>
      <c r="L129" s="29"/>
      <c r="M129" s="29">
        <f t="shared" si="17"/>
        <v>0</v>
      </c>
      <c r="N129" s="29">
        <f>K129/M130%</f>
        <v>0.28920542692234774</v>
      </c>
    </row>
    <row r="130" spans="1:14" ht="18">
      <c r="A130" s="66">
        <v>14</v>
      </c>
      <c r="B130" s="67"/>
      <c r="C130" s="28"/>
      <c r="D130" s="31"/>
      <c r="E130" s="28"/>
      <c r="F130" s="31"/>
      <c r="G130" s="28"/>
      <c r="H130" s="28"/>
      <c r="I130" s="28"/>
      <c r="J130" s="31">
        <v>3925656.681959998</v>
      </c>
      <c r="K130" s="28"/>
      <c r="L130" s="29">
        <v>4.236470726904351</v>
      </c>
      <c r="M130" s="29">
        <f t="shared" si="17"/>
        <v>0.3026050519217393</v>
      </c>
      <c r="N130" s="28"/>
    </row>
    <row r="131" spans="1:14" ht="18">
      <c r="A131" s="14">
        <v>10</v>
      </c>
      <c r="B131" s="16" t="s">
        <v>35</v>
      </c>
      <c r="C131" t="s">
        <v>59</v>
      </c>
      <c r="D131" s="2">
        <v>2261.21855</v>
      </c>
      <c r="E131" t="s">
        <v>44</v>
      </c>
      <c r="F131" s="2">
        <f aca="true" t="shared" si="22" ref="F131:F136">D131/A131</f>
        <v>226.121855</v>
      </c>
      <c r="G131" t="s">
        <v>46</v>
      </c>
      <c r="H131">
        <f>+((F134+F135)-(F131+F132))</f>
        <v>2173.6817059999994</v>
      </c>
      <c r="I131" s="1">
        <f>+(F131/$F$175)*100</f>
        <v>2.666560368318229</v>
      </c>
      <c r="K131" s="1">
        <f>+(F131/J137)*100</f>
        <v>0.0007255818059918533</v>
      </c>
      <c r="L131" s="1"/>
      <c r="M131" s="1">
        <f t="shared" si="17"/>
        <v>0</v>
      </c>
      <c r="N131" s="1">
        <f>K131/M137%</f>
        <v>0.8925380703322596</v>
      </c>
    </row>
    <row r="132" spans="1:14" ht="18">
      <c r="A132" s="14">
        <v>10</v>
      </c>
      <c r="B132" s="16"/>
      <c r="C132" t="s">
        <v>52</v>
      </c>
      <c r="D132" s="2">
        <v>799.05755</v>
      </c>
      <c r="E132" t="s">
        <v>44</v>
      </c>
      <c r="F132" s="2">
        <f t="shared" si="22"/>
        <v>79.905755</v>
      </c>
      <c r="G132" t="s">
        <v>46</v>
      </c>
      <c r="H132">
        <f>+(F136-F133)</f>
        <v>-3415.6976160000067</v>
      </c>
      <c r="I132" s="1">
        <f>+(F132/$F$176)*100</f>
        <v>0.41142138629261216</v>
      </c>
      <c r="K132" s="1">
        <f>+(F132/J137)*100</f>
        <v>0.00025640229256938726</v>
      </c>
      <c r="L132" s="1"/>
      <c r="M132" s="1">
        <f t="shared" si="17"/>
        <v>0</v>
      </c>
      <c r="N132" s="1">
        <f>K132/M137%</f>
        <v>0.3154004214946065</v>
      </c>
    </row>
    <row r="133" spans="1:14" ht="18">
      <c r="A133" s="14">
        <v>10</v>
      </c>
      <c r="B133" s="16"/>
      <c r="C133" t="s">
        <v>60</v>
      </c>
      <c r="D133" s="2">
        <v>81547.75657000007</v>
      </c>
      <c r="E133" t="s">
        <v>44</v>
      </c>
      <c r="F133" s="2">
        <f t="shared" si="22"/>
        <v>8154.775657000007</v>
      </c>
      <c r="G133" t="s">
        <v>46</v>
      </c>
      <c r="H133">
        <f>+(F134+F135+F136)-(F131+F132+F133)</f>
        <v>-1242.0159100000064</v>
      </c>
      <c r="I133" s="1">
        <f>+(F133/$F$177)*100</f>
        <v>4.721240478560709</v>
      </c>
      <c r="K133" s="1">
        <f>+(F133/J137)*100</f>
        <v>0.026167116171342514</v>
      </c>
      <c r="M133" s="1">
        <f t="shared" si="17"/>
        <v>0</v>
      </c>
      <c r="N133" s="1">
        <f>K133/M137%</f>
        <v>32.18816566355901</v>
      </c>
    </row>
    <row r="134" spans="1:14" ht="15.75">
      <c r="A134" s="14">
        <v>10</v>
      </c>
      <c r="C134" t="s">
        <v>61</v>
      </c>
      <c r="D134" s="2">
        <v>14339.837809999994</v>
      </c>
      <c r="E134" t="s">
        <v>44</v>
      </c>
      <c r="F134" s="2">
        <f t="shared" si="22"/>
        <v>1433.9837809999995</v>
      </c>
      <c r="G134" t="s">
        <v>46</v>
      </c>
      <c r="I134" s="1">
        <f>+(F134/$F$178)*100</f>
        <v>5.112342421772496</v>
      </c>
      <c r="K134" s="1">
        <f>+(F134/J137)*100</f>
        <v>0.004601379824966525</v>
      </c>
      <c r="M134" s="1">
        <f t="shared" si="17"/>
        <v>0</v>
      </c>
      <c r="N134" s="1">
        <f>K134/M137%</f>
        <v>5.660156630067877</v>
      </c>
    </row>
    <row r="135" spans="1:14" ht="18">
      <c r="A135" s="14">
        <v>10</v>
      </c>
      <c r="B135" s="16"/>
      <c r="C135" t="s">
        <v>62</v>
      </c>
      <c r="D135" s="2">
        <v>10457.255350000001</v>
      </c>
      <c r="E135" t="s">
        <v>44</v>
      </c>
      <c r="F135" s="2">
        <f t="shared" si="22"/>
        <v>1045.725535</v>
      </c>
      <c r="G135" t="s">
        <v>46</v>
      </c>
      <c r="I135" s="1">
        <f>+(F135/$F$179)*100</f>
        <v>1.4030691078142736</v>
      </c>
      <c r="K135" s="1">
        <f>+(F135/J137)*100</f>
        <v>0.003355533335143996</v>
      </c>
      <c r="M135" s="1">
        <f t="shared" si="17"/>
        <v>0</v>
      </c>
      <c r="N135" s="1">
        <f>K135/M137%</f>
        <v>4.127641050468429</v>
      </c>
    </row>
    <row r="136" spans="1:14" ht="18">
      <c r="A136" s="14">
        <v>10</v>
      </c>
      <c r="B136" s="16"/>
      <c r="C136" t="s">
        <v>63</v>
      </c>
      <c r="D136" s="2">
        <v>47390.78041000001</v>
      </c>
      <c r="E136" t="s">
        <v>44</v>
      </c>
      <c r="F136" s="2">
        <f t="shared" si="22"/>
        <v>4739.078041000001</v>
      </c>
      <c r="G136" t="s">
        <v>46</v>
      </c>
      <c r="I136" s="1">
        <f>+(F136/$F$180)*100</f>
        <v>2.927812594569976</v>
      </c>
      <c r="K136" s="1">
        <f>+(F136/J137)*100</f>
        <v>0.015206795485226824</v>
      </c>
      <c r="M136" s="1">
        <f t="shared" si="17"/>
        <v>0</v>
      </c>
      <c r="N136" s="1">
        <f>K136/M137%</f>
        <v>18.705876837372156</v>
      </c>
    </row>
    <row r="137" spans="1:13" ht="18">
      <c r="A137" s="14">
        <v>10</v>
      </c>
      <c r="B137" s="16"/>
      <c r="D137" s="2"/>
      <c r="F137" s="2"/>
      <c r="J137" s="2">
        <v>31164212.378629964</v>
      </c>
      <c r="L137" s="54">
        <v>0.8129421367110374</v>
      </c>
      <c r="M137" s="54">
        <f t="shared" si="17"/>
        <v>0.08129421367110375</v>
      </c>
    </row>
    <row r="138" spans="1:14" ht="18">
      <c r="A138" s="66">
        <v>14</v>
      </c>
      <c r="B138" s="67" t="s">
        <v>34</v>
      </c>
      <c r="C138" s="28" t="s">
        <v>59</v>
      </c>
      <c r="D138" s="31">
        <v>19312.583189999998</v>
      </c>
      <c r="E138" s="28" t="s">
        <v>44</v>
      </c>
      <c r="F138" s="31">
        <f aca="true" t="shared" si="23" ref="F138:F143">D138/A138</f>
        <v>1379.4702278571426</v>
      </c>
      <c r="G138" s="28" t="s">
        <v>46</v>
      </c>
      <c r="H138" s="28">
        <f>+((F141+F142)-(F138+F139))</f>
        <v>7352.9223171428575</v>
      </c>
      <c r="I138" s="29">
        <f>+(F138/$F$175)*100</f>
        <v>16.26751487103612</v>
      </c>
      <c r="J138" s="31"/>
      <c r="K138" s="29">
        <f>+(F138/J144)*100</f>
        <v>0.015248895754446917</v>
      </c>
      <c r="L138" s="29"/>
      <c r="M138" s="29">
        <f t="shared" si="17"/>
        <v>0</v>
      </c>
      <c r="N138" s="29">
        <f>K138/M144%</f>
        <v>2.0564031095737647</v>
      </c>
    </row>
    <row r="139" spans="1:14" ht="18">
      <c r="A139" s="66">
        <v>14</v>
      </c>
      <c r="B139" s="67"/>
      <c r="C139" s="28" t="s">
        <v>52</v>
      </c>
      <c r="D139" s="31">
        <v>32996.549210000005</v>
      </c>
      <c r="E139" s="28" t="s">
        <v>44</v>
      </c>
      <c r="F139" s="31">
        <f t="shared" si="23"/>
        <v>2356.8963721428577</v>
      </c>
      <c r="G139" s="28" t="s">
        <v>46</v>
      </c>
      <c r="H139" s="28">
        <f>+(F143-F140)</f>
        <v>-5838.640903571411</v>
      </c>
      <c r="I139" s="29">
        <f>+(F139/$F$176)*100</f>
        <v>12.13526576120885</v>
      </c>
      <c r="J139" s="31"/>
      <c r="K139" s="29">
        <f>+(F139/J144)*100</f>
        <v>0.02605352863517001</v>
      </c>
      <c r="L139" s="29"/>
      <c r="M139" s="29">
        <f t="shared" si="17"/>
        <v>0</v>
      </c>
      <c r="N139" s="29">
        <f>K139/M144%</f>
        <v>3.513471281034144</v>
      </c>
    </row>
    <row r="140" spans="1:14" ht="18">
      <c r="A140" s="66">
        <v>14</v>
      </c>
      <c r="B140" s="67"/>
      <c r="C140" s="28" t="s">
        <v>60</v>
      </c>
      <c r="D140" s="31">
        <v>269753.5303299999</v>
      </c>
      <c r="E140" s="28" t="s">
        <v>44</v>
      </c>
      <c r="F140" s="31">
        <f t="shared" si="23"/>
        <v>19268.109309285708</v>
      </c>
      <c r="G140" s="28" t="s">
        <v>46</v>
      </c>
      <c r="H140" s="28">
        <f>+(F141+F142+F143)-(F138+F139+F140)</f>
        <v>1514.281413571447</v>
      </c>
      <c r="I140" s="29">
        <f>+(F140/$F$177)*100</f>
        <v>11.155350121525979</v>
      </c>
      <c r="J140" s="31"/>
      <c r="K140" s="29">
        <f>+(F140/J144)*100</f>
        <v>0.2129929188098531</v>
      </c>
      <c r="L140" s="29"/>
      <c r="M140" s="29">
        <f t="shared" si="17"/>
        <v>0</v>
      </c>
      <c r="N140" s="29">
        <f>K140/M144%</f>
        <v>28.723345454705726</v>
      </c>
    </row>
    <row r="141" spans="1:14" ht="18">
      <c r="A141" s="66">
        <v>14</v>
      </c>
      <c r="B141" s="67"/>
      <c r="C141" s="28" t="s">
        <v>61</v>
      </c>
      <c r="D141" s="31">
        <v>59733.081269999995</v>
      </c>
      <c r="E141" s="28" t="s">
        <v>44</v>
      </c>
      <c r="F141" s="31">
        <f t="shared" si="23"/>
        <v>4266.648662142857</v>
      </c>
      <c r="G141" s="28" t="s">
        <v>46</v>
      </c>
      <c r="H141" s="28"/>
      <c r="I141" s="29">
        <f>+(F141/$F$178)*100</f>
        <v>15.211168524556557</v>
      </c>
      <c r="J141" s="31"/>
      <c r="K141" s="29">
        <f>+(F141/J144)*100</f>
        <v>0.047164251432184286</v>
      </c>
      <c r="L141" s="29"/>
      <c r="M141" s="29">
        <f t="shared" si="17"/>
        <v>0</v>
      </c>
      <c r="N141" s="29">
        <f>K141/M144%</f>
        <v>6.360376178555656</v>
      </c>
    </row>
    <row r="142" spans="1:14" ht="18">
      <c r="A142" s="66">
        <v>14</v>
      </c>
      <c r="B142" s="67"/>
      <c r="C142" s="28" t="s">
        <v>62</v>
      </c>
      <c r="D142" s="31">
        <v>95516.96357</v>
      </c>
      <c r="E142" s="28" t="s">
        <v>44</v>
      </c>
      <c r="F142" s="31">
        <f t="shared" si="23"/>
        <v>6822.640255</v>
      </c>
      <c r="G142" s="28" t="s">
        <v>46</v>
      </c>
      <c r="H142" s="28"/>
      <c r="I142" s="29">
        <f>+(F142/$F$179)*100</f>
        <v>9.154061419682744</v>
      </c>
      <c r="J142" s="31"/>
      <c r="K142" s="29">
        <f>+(F142/J144)*100</f>
        <v>0.07541861210024044</v>
      </c>
      <c r="L142" s="29"/>
      <c r="M142" s="29">
        <f t="shared" si="17"/>
        <v>0</v>
      </c>
      <c r="N142" s="29">
        <f>K142/M144%</f>
        <v>10.170642578984381</v>
      </c>
    </row>
    <row r="143" spans="1:14" ht="18">
      <c r="A143" s="66">
        <v>14</v>
      </c>
      <c r="B143" s="67"/>
      <c r="C143" s="28" t="s">
        <v>63</v>
      </c>
      <c r="D143" s="31">
        <v>188012.55768000014</v>
      </c>
      <c r="E143" s="28" t="s">
        <v>44</v>
      </c>
      <c r="F143" s="31">
        <f t="shared" si="23"/>
        <v>13429.468405714297</v>
      </c>
      <c r="G143" s="28" t="s">
        <v>46</v>
      </c>
      <c r="H143" s="28"/>
      <c r="I143" s="29">
        <f>+(F143/$F$180)*100</f>
        <v>8.296754431233872</v>
      </c>
      <c r="J143" s="31"/>
      <c r="K143" s="29">
        <f>+(F143/J144)*100</f>
        <v>0.14845160092689086</v>
      </c>
      <c r="L143" s="29"/>
      <c r="M143" s="29">
        <f t="shared" si="17"/>
        <v>0</v>
      </c>
      <c r="N143" s="29">
        <f>K143/M144%</f>
        <v>20.01956985496714</v>
      </c>
    </row>
    <row r="144" spans="1:14" ht="18">
      <c r="A144" s="66">
        <v>14</v>
      </c>
      <c r="B144" s="67"/>
      <c r="C144" s="28"/>
      <c r="D144" s="31"/>
      <c r="E144" s="28"/>
      <c r="F144" s="31"/>
      <c r="G144" s="28"/>
      <c r="H144" s="28"/>
      <c r="I144" s="28"/>
      <c r="J144" s="31">
        <v>9046361.455090009</v>
      </c>
      <c r="K144" s="28"/>
      <c r="L144" s="29">
        <v>10.381453887536003</v>
      </c>
      <c r="M144" s="29">
        <f t="shared" si="17"/>
        <v>0.7415324205382859</v>
      </c>
      <c r="N144" s="28"/>
    </row>
    <row r="145" spans="1:14" ht="18">
      <c r="A145" s="14">
        <v>8</v>
      </c>
      <c r="B145" s="16" t="s">
        <v>33</v>
      </c>
      <c r="C145" t="s">
        <v>59</v>
      </c>
      <c r="D145" s="2">
        <v>1120.1141400000001</v>
      </c>
      <c r="E145" t="s">
        <v>44</v>
      </c>
      <c r="F145" s="2">
        <f aca="true" t="shared" si="24" ref="F145:F150">D145/A145</f>
        <v>140.01426750000002</v>
      </c>
      <c r="G145" t="s">
        <v>46</v>
      </c>
      <c r="H145">
        <f>+((F148+F149)-(F145+F146))</f>
        <v>112.26069999999999</v>
      </c>
      <c r="I145" s="1">
        <f>+(F145/$F$175)*100</f>
        <v>1.6511296385508911</v>
      </c>
      <c r="K145" s="1">
        <f>+(F145/J151)*100</f>
        <v>0.0005870227906702875</v>
      </c>
      <c r="L145" s="1"/>
      <c r="M145" s="1">
        <f t="shared" si="17"/>
        <v>0</v>
      </c>
      <c r="N145" s="1">
        <f>K145/M151%</f>
        <v>0.37495997667026</v>
      </c>
    </row>
    <row r="146" spans="1:14" ht="18">
      <c r="A146" s="14">
        <v>8</v>
      </c>
      <c r="B146" s="16"/>
      <c r="C146" t="s">
        <v>52</v>
      </c>
      <c r="D146" s="2">
        <v>1405.72306</v>
      </c>
      <c r="E146" t="s">
        <v>44</v>
      </c>
      <c r="F146" s="2">
        <f t="shared" si="24"/>
        <v>175.7153825</v>
      </c>
      <c r="G146" t="s">
        <v>46</v>
      </c>
      <c r="H146">
        <f>+(F150-F147)</f>
        <v>2843.78233749999</v>
      </c>
      <c r="I146" s="1">
        <f>+(F146/$F$176)*100</f>
        <v>0.9047291557546338</v>
      </c>
      <c r="K146" s="1">
        <f>+(F146/J151)*100</f>
        <v>0.0007367030234889953</v>
      </c>
      <c r="L146" s="1"/>
      <c r="M146" s="1">
        <f t="shared" si="17"/>
        <v>0</v>
      </c>
      <c r="N146" s="1">
        <f>K146/M151%</f>
        <v>0.47056801352623434</v>
      </c>
    </row>
    <row r="147" spans="1:14" ht="18">
      <c r="A147" s="14">
        <v>8</v>
      </c>
      <c r="B147" s="16"/>
      <c r="C147" t="s">
        <v>60</v>
      </c>
      <c r="D147" s="2">
        <v>65529.18735000005</v>
      </c>
      <c r="E147" t="s">
        <v>44</v>
      </c>
      <c r="F147" s="2">
        <f t="shared" si="24"/>
        <v>8191.148418750006</v>
      </c>
      <c r="G147" t="s">
        <v>46</v>
      </c>
      <c r="H147">
        <f>+(F148+F149+F150)-(F145+F146+F147)</f>
        <v>2956.0430374999905</v>
      </c>
      <c r="I147" s="1">
        <f>+(F147/$F$177)*100</f>
        <v>4.742298636665124</v>
      </c>
      <c r="K147" s="1">
        <f>+(F147/J151)*100</f>
        <v>0.03434214876401178</v>
      </c>
      <c r="M147" s="1">
        <f t="shared" si="17"/>
        <v>0</v>
      </c>
      <c r="N147" s="1">
        <f>K147/M151%</f>
        <v>21.935998915232968</v>
      </c>
    </row>
    <row r="148" spans="1:14" ht="15.75">
      <c r="A148" s="14">
        <v>8</v>
      </c>
      <c r="C148" t="s">
        <v>61</v>
      </c>
      <c r="D148" s="2">
        <v>2158.15663</v>
      </c>
      <c r="E148" t="s">
        <v>44</v>
      </c>
      <c r="F148" s="2">
        <f t="shared" si="24"/>
        <v>269.76957875</v>
      </c>
      <c r="G148" t="s">
        <v>46</v>
      </c>
      <c r="I148" s="1">
        <f>+(F148/$F$178)*100</f>
        <v>0.961764337798547</v>
      </c>
      <c r="K148" s="1">
        <f>+(F148/J151)*100</f>
        <v>0.001131033956634261</v>
      </c>
      <c r="M148" s="1">
        <f t="shared" si="17"/>
        <v>0</v>
      </c>
      <c r="N148" s="1">
        <f>K148/M151%</f>
        <v>0.7224463389378931</v>
      </c>
    </row>
    <row r="149" spans="1:14" ht="18">
      <c r="A149" s="14">
        <v>8</v>
      </c>
      <c r="B149" s="16"/>
      <c r="C149" t="s">
        <v>62</v>
      </c>
      <c r="D149" s="2">
        <v>1265.7661699999999</v>
      </c>
      <c r="E149" t="s">
        <v>44</v>
      </c>
      <c r="F149" s="2">
        <f t="shared" si="24"/>
        <v>158.22077124999998</v>
      </c>
      <c r="G149" t="s">
        <v>46</v>
      </c>
      <c r="I149" s="1">
        <f>+(F149/$F$179)*100</f>
        <v>0.21228770736235655</v>
      </c>
      <c r="K149" s="1">
        <f>+(F149/J151)*100</f>
        <v>0.0006633552447159012</v>
      </c>
      <c r="M149" s="1">
        <f t="shared" si="17"/>
        <v>0</v>
      </c>
      <c r="N149" s="1">
        <f>K149/M151%</f>
        <v>0.4237172236511577</v>
      </c>
    </row>
    <row r="150" spans="1:14" ht="18">
      <c r="A150" s="14">
        <v>8</v>
      </c>
      <c r="B150" s="16"/>
      <c r="C150" t="s">
        <v>63</v>
      </c>
      <c r="D150" s="2">
        <v>88279.44604999997</v>
      </c>
      <c r="E150" t="s">
        <v>44</v>
      </c>
      <c r="F150" s="2">
        <f t="shared" si="24"/>
        <v>11034.930756249996</v>
      </c>
      <c r="G150" t="s">
        <v>46</v>
      </c>
      <c r="I150" s="1">
        <f>+(F150/$F$180)*100</f>
        <v>6.817403927270823</v>
      </c>
      <c r="K150" s="1">
        <f>+(F150/J151)*100</f>
        <v>0.0462649697280833</v>
      </c>
      <c r="M150" s="1">
        <f t="shared" si="17"/>
        <v>0</v>
      </c>
      <c r="N150" s="1">
        <f>K150/M151%</f>
        <v>29.55168393050681</v>
      </c>
    </row>
    <row r="151" spans="1:13" ht="18">
      <c r="A151" s="14">
        <v>8</v>
      </c>
      <c r="B151" s="16"/>
      <c r="D151" s="2"/>
      <c r="F151" s="2"/>
      <c r="J151" s="2">
        <v>23851589.70406001</v>
      </c>
      <c r="L151" s="54">
        <v>1.2524489592370882</v>
      </c>
      <c r="M151" s="54">
        <f t="shared" si="17"/>
        <v>0.15655611990463603</v>
      </c>
    </row>
    <row r="152" spans="1:14" ht="18">
      <c r="A152" s="66">
        <v>10</v>
      </c>
      <c r="B152" s="67" t="s">
        <v>31</v>
      </c>
      <c r="C152" s="28" t="s">
        <v>59</v>
      </c>
      <c r="D152" s="31">
        <v>703.68571</v>
      </c>
      <c r="E152" s="28" t="s">
        <v>44</v>
      </c>
      <c r="F152" s="31">
        <f aca="true" t="shared" si="25" ref="F152:F157">D152/A152</f>
        <v>70.368571</v>
      </c>
      <c r="G152" s="28" t="s">
        <v>46</v>
      </c>
      <c r="H152" s="28">
        <f>+((F155+F156)-(F152+F153))</f>
        <v>1885.8020830000012</v>
      </c>
      <c r="I152" s="29">
        <f>+(F152/$F$175)*100</f>
        <v>0.8298270974461421</v>
      </c>
      <c r="J152" s="31"/>
      <c r="K152" s="29">
        <f>+(F152/J158)*100</f>
        <v>0.001451147711370073</v>
      </c>
      <c r="L152" s="29"/>
      <c r="M152" s="29">
        <f t="shared" si="17"/>
        <v>0</v>
      </c>
      <c r="N152" s="29">
        <f>K152/M158%</f>
        <v>0.356203471377252</v>
      </c>
    </row>
    <row r="153" spans="1:14" ht="18">
      <c r="A153" s="66">
        <v>10</v>
      </c>
      <c r="B153" s="67"/>
      <c r="C153" s="28" t="s">
        <v>52</v>
      </c>
      <c r="D153" s="31">
        <v>688.2527600000001</v>
      </c>
      <c r="E153" s="28" t="s">
        <v>44</v>
      </c>
      <c r="F153" s="31">
        <f t="shared" si="25"/>
        <v>68.825276</v>
      </c>
      <c r="G153" s="28" t="s">
        <v>46</v>
      </c>
      <c r="H153" s="28">
        <f>+(F157-F154)</f>
        <v>-452.36171799999465</v>
      </c>
      <c r="I153" s="29">
        <f>+(F153/$F$176)*100</f>
        <v>0.3543698506308044</v>
      </c>
      <c r="J153" s="31"/>
      <c r="K153" s="29">
        <f>+(F153/J158)*100</f>
        <v>0.0014193217274770806</v>
      </c>
      <c r="L153" s="29"/>
      <c r="M153" s="29">
        <f t="shared" si="17"/>
        <v>0</v>
      </c>
      <c r="N153" s="29">
        <f>K153/M158%</f>
        <v>0.3483913611049096</v>
      </c>
    </row>
    <row r="154" spans="1:14" ht="18">
      <c r="A154" s="66">
        <v>10</v>
      </c>
      <c r="B154" s="67"/>
      <c r="C154" s="28" t="s">
        <v>60</v>
      </c>
      <c r="D154" s="31">
        <v>55274.45931999992</v>
      </c>
      <c r="E154" s="28" t="s">
        <v>44</v>
      </c>
      <c r="F154" s="31">
        <f t="shared" si="25"/>
        <v>5527.445931999992</v>
      </c>
      <c r="G154" s="28" t="s">
        <v>46</v>
      </c>
      <c r="H154" s="28">
        <f>+(F155+F156+F157)-(F152+F153+F154)</f>
        <v>1433.4403650000068</v>
      </c>
      <c r="I154" s="29">
        <f>+(F154/$F$177)*100</f>
        <v>3.200137266169071</v>
      </c>
      <c r="J154" s="31"/>
      <c r="K154" s="29">
        <f>+(F154/J158)*100</f>
        <v>0.11398754301751571</v>
      </c>
      <c r="L154" s="29"/>
      <c r="M154" s="29">
        <f t="shared" si="17"/>
        <v>0</v>
      </c>
      <c r="N154" s="29">
        <f>K154/M158%</f>
        <v>27.97975574675898</v>
      </c>
    </row>
    <row r="155" spans="1:14" ht="18">
      <c r="A155" s="66">
        <v>10</v>
      </c>
      <c r="B155" s="67"/>
      <c r="C155" s="28" t="s">
        <v>61</v>
      </c>
      <c r="D155" s="31">
        <v>18089.587940000012</v>
      </c>
      <c r="E155" s="28" t="s">
        <v>44</v>
      </c>
      <c r="F155" s="31">
        <f t="shared" si="25"/>
        <v>1808.9587940000013</v>
      </c>
      <c r="G155" s="28" t="s">
        <v>46</v>
      </c>
      <c r="H155" s="28"/>
      <c r="I155" s="29">
        <f>+(F155/$F$178)*100</f>
        <v>6.449178089974941</v>
      </c>
      <c r="J155" s="31"/>
      <c r="K155" s="29">
        <f>+(F155/J158)*100</f>
        <v>0.0373045292318906</v>
      </c>
      <c r="L155" s="29"/>
      <c r="M155" s="29">
        <f t="shared" si="17"/>
        <v>0</v>
      </c>
      <c r="N155" s="29">
        <f>K155/M158%</f>
        <v>9.156891959639308</v>
      </c>
    </row>
    <row r="156" spans="1:14" ht="18">
      <c r="A156" s="66">
        <v>10</v>
      </c>
      <c r="B156" s="67"/>
      <c r="C156" s="28" t="s">
        <v>62</v>
      </c>
      <c r="D156" s="31">
        <v>2160.37136</v>
      </c>
      <c r="E156" s="28" t="s">
        <v>44</v>
      </c>
      <c r="F156" s="31">
        <f t="shared" si="25"/>
        <v>216.037136</v>
      </c>
      <c r="G156" s="28" t="s">
        <v>46</v>
      </c>
      <c r="H156" s="28"/>
      <c r="I156" s="29">
        <f>+(F156/$F$179)*100</f>
        <v>0.2898609831328934</v>
      </c>
      <c r="J156" s="31"/>
      <c r="K156" s="29">
        <f>+(F156/J158)*100</f>
        <v>0.004455139432593355</v>
      </c>
      <c r="L156" s="29"/>
      <c r="M156" s="29">
        <f t="shared" si="17"/>
        <v>0</v>
      </c>
      <c r="N156" s="29">
        <f>K156/M158%</f>
        <v>1.0935731207274266</v>
      </c>
    </row>
    <row r="157" spans="1:14" ht="18">
      <c r="A157" s="66">
        <v>10</v>
      </c>
      <c r="B157" s="67"/>
      <c r="C157" s="28" t="s">
        <v>63</v>
      </c>
      <c r="D157" s="31">
        <v>50750.84213999998</v>
      </c>
      <c r="E157" s="28" t="s">
        <v>44</v>
      </c>
      <c r="F157" s="31">
        <f t="shared" si="25"/>
        <v>5075.084213999998</v>
      </c>
      <c r="G157" s="28" t="s">
        <v>46</v>
      </c>
      <c r="H157" s="28"/>
      <c r="I157" s="29">
        <f>+(F157/$F$180)*100</f>
        <v>3.1353979300828434</v>
      </c>
      <c r="J157" s="31"/>
      <c r="K157" s="29">
        <f>+(F157/J158)*100</f>
        <v>0.10465889441120642</v>
      </c>
      <c r="L157" s="29"/>
      <c r="M157" s="29">
        <f t="shared" si="17"/>
        <v>0</v>
      </c>
      <c r="N157" s="29">
        <f>K157/M158%</f>
        <v>25.689915098015728</v>
      </c>
    </row>
    <row r="158" spans="1:14" ht="18">
      <c r="A158" s="66">
        <v>10</v>
      </c>
      <c r="B158" s="67"/>
      <c r="C158" s="28"/>
      <c r="D158" s="31"/>
      <c r="E158" s="28"/>
      <c r="F158" s="31"/>
      <c r="G158" s="28"/>
      <c r="H158" s="28"/>
      <c r="I158" s="28"/>
      <c r="J158" s="31">
        <v>4849166.659510002</v>
      </c>
      <c r="K158" s="28"/>
      <c r="L158" s="29">
        <v>4.073929166830536</v>
      </c>
      <c r="M158" s="29">
        <f t="shared" si="17"/>
        <v>0.40739291668305355</v>
      </c>
      <c r="N158" s="28"/>
    </row>
    <row r="159" spans="1:14" ht="18">
      <c r="A159" s="14">
        <v>5</v>
      </c>
      <c r="B159" s="16" t="s">
        <v>32</v>
      </c>
      <c r="C159" t="s">
        <v>59</v>
      </c>
      <c r="D159" s="2">
        <v>160.08552999999998</v>
      </c>
      <c r="E159" t="s">
        <v>44</v>
      </c>
      <c r="F159" s="2">
        <f aca="true" t="shared" si="26" ref="F159:F164">D159/A159</f>
        <v>32.017106</v>
      </c>
      <c r="G159" t="s">
        <v>46</v>
      </c>
      <c r="H159">
        <f>+((F162+F163)-(F159+F160))</f>
        <v>45.915972</v>
      </c>
      <c r="I159" s="1">
        <f>+(F159/$F$175)*100</f>
        <v>0.3775643268442308</v>
      </c>
      <c r="K159" s="1">
        <f>+(F159/J165)*100</f>
        <v>0.0016248546024490275</v>
      </c>
      <c r="L159" s="1"/>
      <c r="M159" s="1">
        <f t="shared" si="17"/>
        <v>0</v>
      </c>
      <c r="N159" s="1">
        <f>K159/M165%</f>
        <v>14.573389236845973</v>
      </c>
    </row>
    <row r="160" spans="1:14" ht="18">
      <c r="A160" s="14">
        <v>5</v>
      </c>
      <c r="B160" s="16"/>
      <c r="C160" t="s">
        <v>52</v>
      </c>
      <c r="D160" s="2">
        <v>87.23543999999997</v>
      </c>
      <c r="E160" t="s">
        <v>44</v>
      </c>
      <c r="F160" s="2">
        <f t="shared" si="26"/>
        <v>17.447087999999994</v>
      </c>
      <c r="G160" t="s">
        <v>46</v>
      </c>
      <c r="H160">
        <f>+(F164-F161)</f>
        <v>-97.47821599999999</v>
      </c>
      <c r="I160" s="1">
        <f>+(F160/$F$176)*100</f>
        <v>0.0898321420244286</v>
      </c>
      <c r="K160" s="1">
        <f>+(F160/J165)*100</f>
        <v>0.0008854323447013978</v>
      </c>
      <c r="L160" s="1"/>
      <c r="M160" s="1">
        <f t="shared" si="17"/>
        <v>0</v>
      </c>
      <c r="N160" s="1">
        <f>K160/M165%</f>
        <v>7.941479922435978</v>
      </c>
    </row>
    <row r="161" spans="1:14" ht="18">
      <c r="A161" s="14">
        <v>5</v>
      </c>
      <c r="B161" s="16"/>
      <c r="C161" t="s">
        <v>60</v>
      </c>
      <c r="D161" s="2">
        <v>487.39113999999995</v>
      </c>
      <c r="E161" t="s">
        <v>44</v>
      </c>
      <c r="F161" s="2">
        <f t="shared" si="26"/>
        <v>97.47822799999999</v>
      </c>
      <c r="G161" t="s">
        <v>46</v>
      </c>
      <c r="H161">
        <f>+(F162+F163+F164)-(F159+F160+F161)</f>
        <v>-51.56224399999998</v>
      </c>
      <c r="I161" s="1">
        <f>+(F161/$F$177)*100</f>
        <v>0.056435415904657234</v>
      </c>
      <c r="K161" s="1">
        <f>+(F161/J165)*100</f>
        <v>0.004946978886985465</v>
      </c>
      <c r="M161" s="1">
        <f aca="true" t="shared" si="27" ref="M161:M181">L161/A161</f>
        <v>0</v>
      </c>
      <c r="N161" s="1">
        <f>K161/M165%</f>
        <v>44.36966160408183</v>
      </c>
    </row>
    <row r="162" spans="1:14" ht="15.75">
      <c r="A162" s="14">
        <v>5</v>
      </c>
      <c r="C162" t="s">
        <v>61</v>
      </c>
      <c r="D162" s="2">
        <v>9.88161</v>
      </c>
      <c r="E162" t="s">
        <v>44</v>
      </c>
      <c r="F162" s="2">
        <f t="shared" si="26"/>
        <v>1.9763220000000001</v>
      </c>
      <c r="G162" t="s">
        <v>46</v>
      </c>
      <c r="I162" s="1">
        <f>+(F162/$F$178)*100</f>
        <v>0.007045850122960539</v>
      </c>
      <c r="K162" s="1">
        <f>+(F162/J165)*100</f>
        <v>0.00010029750651483827</v>
      </c>
      <c r="M162" s="1">
        <f t="shared" si="27"/>
        <v>0</v>
      </c>
      <c r="N162" s="1">
        <f>K162/M165%</f>
        <v>0.8995725523519181</v>
      </c>
    </row>
    <row r="163" spans="1:14" ht="18">
      <c r="A163" s="14">
        <v>5</v>
      </c>
      <c r="B163" s="16"/>
      <c r="C163" t="s">
        <v>62</v>
      </c>
      <c r="D163" s="2">
        <v>467.01921999999996</v>
      </c>
      <c r="E163" t="s">
        <v>44</v>
      </c>
      <c r="F163" s="2">
        <f t="shared" si="26"/>
        <v>93.40384399999999</v>
      </c>
      <c r="G163" t="s">
        <v>46</v>
      </c>
      <c r="I163" s="1">
        <f>+(F163/$F$179)*100</f>
        <v>0.12532164863651685</v>
      </c>
      <c r="K163" s="1">
        <f>+(F163/J165)*100</f>
        <v>0.004740205620390268</v>
      </c>
      <c r="M163" s="1">
        <f t="shared" si="27"/>
        <v>0</v>
      </c>
      <c r="N163" s="1">
        <f>K163/M165%</f>
        <v>42.5151034834204</v>
      </c>
    </row>
    <row r="164" spans="1:14" ht="18">
      <c r="A164" s="14">
        <v>5</v>
      </c>
      <c r="B164" s="16"/>
      <c r="C164" t="s">
        <v>63</v>
      </c>
      <c r="D164" s="2">
        <v>6.000000000000001E-05</v>
      </c>
      <c r="E164" t="s">
        <v>44</v>
      </c>
      <c r="F164" s="2">
        <f t="shared" si="26"/>
        <v>1.2000000000000002E-05</v>
      </c>
      <c r="G164" t="s">
        <v>46</v>
      </c>
      <c r="I164" s="1">
        <f>+(F164/$F$180)*100</f>
        <v>7.4136257792931555E-09</v>
      </c>
      <c r="K164" s="1">
        <f>+(F164/J165)*100</f>
        <v>6.08994930066082E-10</v>
      </c>
      <c r="M164" s="1">
        <f t="shared" si="27"/>
        <v>0</v>
      </c>
      <c r="N164" s="1">
        <f>K164/M165%</f>
        <v>5.462101129382266E-06</v>
      </c>
    </row>
    <row r="165" spans="1:13" ht="18">
      <c r="A165" s="14"/>
      <c r="B165" s="16"/>
      <c r="D165" s="2"/>
      <c r="F165" s="2"/>
      <c r="J165" s="2">
        <v>1970459.7538600005</v>
      </c>
      <c r="L165" s="54">
        <v>0.11149462736786714</v>
      </c>
      <c r="M165" s="54">
        <f>L165/A174</f>
        <v>0.011149462736786714</v>
      </c>
    </row>
    <row r="166" spans="1:14" ht="18">
      <c r="A166" s="66">
        <v>10</v>
      </c>
      <c r="B166" s="67" t="s">
        <v>114</v>
      </c>
      <c r="C166" s="28" t="s">
        <v>59</v>
      </c>
      <c r="D166" s="31">
        <v>1251.4513456430002</v>
      </c>
      <c r="E166" s="28" t="s">
        <v>44</v>
      </c>
      <c r="F166" s="31">
        <f aca="true" t="shared" si="28" ref="F166:F171">D166/A166</f>
        <v>125.14513456430002</v>
      </c>
      <c r="G166" s="28" t="s">
        <v>46</v>
      </c>
      <c r="H166" s="28">
        <f>+((F169+F170)-(F166+F167))</f>
        <v>12238.859242449698</v>
      </c>
      <c r="I166" s="29">
        <f>+(F166/$F$175)*100</f>
        <v>1.4757841789198756</v>
      </c>
      <c r="J166" s="31"/>
      <c r="K166" s="29">
        <f>+(F166/J172)*100</f>
        <v>0.0004702267542362559</v>
      </c>
      <c r="L166" s="29"/>
      <c r="M166" s="29">
        <f aca="true" t="shared" si="29" ref="M166:M172">L166/A166</f>
        <v>0</v>
      </c>
      <c r="N166" s="29">
        <f>K166/M172%</f>
        <v>0.3446437290015279</v>
      </c>
    </row>
    <row r="167" spans="1:14" ht="18">
      <c r="A167" s="66">
        <v>10</v>
      </c>
      <c r="B167" s="67"/>
      <c r="C167" s="28" t="s">
        <v>52</v>
      </c>
      <c r="D167" s="31">
        <v>2460.851307849</v>
      </c>
      <c r="E167" s="28" t="s">
        <v>44</v>
      </c>
      <c r="F167" s="31">
        <f t="shared" si="28"/>
        <v>246.0851307849</v>
      </c>
      <c r="G167" s="28" t="s">
        <v>46</v>
      </c>
      <c r="H167" s="28">
        <f>+(F171-F168)</f>
        <v>6698.522655677698</v>
      </c>
      <c r="I167" s="29">
        <f>+(F167/$F$176)*100</f>
        <v>1.2670512362159938</v>
      </c>
      <c r="J167" s="31"/>
      <c r="K167" s="29">
        <f>+(F167/J172)*100</f>
        <v>0.0009246529057454716</v>
      </c>
      <c r="L167" s="29"/>
      <c r="M167" s="29">
        <f t="shared" si="29"/>
        <v>0</v>
      </c>
      <c r="N167" s="29">
        <f>K167/M172%</f>
        <v>0.6777067076623748</v>
      </c>
    </row>
    <row r="168" spans="1:14" ht="18">
      <c r="A168" s="66">
        <v>10</v>
      </c>
      <c r="B168" s="67"/>
      <c r="C168" s="28" t="s">
        <v>60</v>
      </c>
      <c r="D168" s="31">
        <v>56228.620451977025</v>
      </c>
      <c r="E168" s="28" t="s">
        <v>44</v>
      </c>
      <c r="F168" s="31">
        <f t="shared" si="28"/>
        <v>5622.862045197702</v>
      </c>
      <c r="G168" s="28" t="s">
        <v>46</v>
      </c>
      <c r="H168" s="28">
        <f>+(F169+F170+F171)-(F166+F167+F168)</f>
        <v>18937.381898127398</v>
      </c>
      <c r="I168" s="29">
        <f>+(F168/$F$177)*100</f>
        <v>3.255378812335858</v>
      </c>
      <c r="J168" s="31"/>
      <c r="K168" s="29">
        <f>+(F168/J172)*100</f>
        <v>0.021127630556608205</v>
      </c>
      <c r="L168" s="29"/>
      <c r="M168" s="29">
        <f t="shared" si="29"/>
        <v>0</v>
      </c>
      <c r="N168" s="29">
        <f>K168/M172%</f>
        <v>15.485093764651328</v>
      </c>
    </row>
    <row r="169" spans="1:14" ht="18">
      <c r="A169" s="66">
        <v>10</v>
      </c>
      <c r="B169" s="67"/>
      <c r="C169" s="28" t="s">
        <v>61</v>
      </c>
      <c r="D169" s="31">
        <v>8324.759196332001</v>
      </c>
      <c r="E169" s="28" t="s">
        <v>44</v>
      </c>
      <c r="F169" s="31">
        <f t="shared" si="28"/>
        <v>832.4759196332001</v>
      </c>
      <c r="G169" s="28" t="s">
        <v>46</v>
      </c>
      <c r="H169" s="28"/>
      <c r="I169" s="29">
        <f>+(F169/$F$178)*100</f>
        <v>2.9678870956803953</v>
      </c>
      <c r="J169" s="31"/>
      <c r="K169" s="29">
        <f>+(F169/J172)*100</f>
        <v>0.003127987764221326</v>
      </c>
      <c r="L169" s="29"/>
      <c r="M169" s="29">
        <f t="shared" si="29"/>
        <v>0</v>
      </c>
      <c r="N169" s="29">
        <f>K169/M172%</f>
        <v>2.2925989591624765</v>
      </c>
    </row>
    <row r="170" spans="1:14" ht="18">
      <c r="A170" s="66">
        <v>10</v>
      </c>
      <c r="B170" s="67"/>
      <c r="C170" s="28" t="s">
        <v>62</v>
      </c>
      <c r="D170" s="31">
        <v>117776.135881657</v>
      </c>
      <c r="E170" s="28" t="s">
        <v>44</v>
      </c>
      <c r="F170" s="31">
        <f t="shared" si="28"/>
        <v>11777.6135881657</v>
      </c>
      <c r="G170" s="28" t="s">
        <v>46</v>
      </c>
      <c r="H170" s="28"/>
      <c r="I170" s="29">
        <f>+(F170/$F$179)*100</f>
        <v>15.80223991501643</v>
      </c>
      <c r="J170" s="31"/>
      <c r="K170" s="29">
        <f>+(F170/J172)*100</f>
        <v>0.044253810022206325</v>
      </c>
      <c r="L170" s="29"/>
      <c r="M170" s="29">
        <f t="shared" si="29"/>
        <v>0</v>
      </c>
      <c r="N170" s="29">
        <f>K170/M172%</f>
        <v>32.43498582582866</v>
      </c>
    </row>
    <row r="171" spans="1:14" ht="18">
      <c r="A171" s="66">
        <v>10</v>
      </c>
      <c r="B171" s="67"/>
      <c r="C171" s="28" t="s">
        <v>63</v>
      </c>
      <c r="D171" s="31">
        <v>123213.847008754</v>
      </c>
      <c r="E171" s="28" t="s">
        <v>44</v>
      </c>
      <c r="F171" s="31">
        <f t="shared" si="28"/>
        <v>12321.3847008754</v>
      </c>
      <c r="G171" s="28" t="s">
        <v>46</v>
      </c>
      <c r="H171" s="28"/>
      <c r="I171" s="29">
        <f>+(F171/$F$180)*100</f>
        <v>7.6121779379165115</v>
      </c>
      <c r="J171" s="31"/>
      <c r="K171" s="29">
        <f>+(F171/J172)*100</f>
        <v>0.046297003521235586</v>
      </c>
      <c r="L171" s="29"/>
      <c r="M171" s="29">
        <f t="shared" si="29"/>
        <v>0</v>
      </c>
      <c r="N171" s="29">
        <f>K171/M172%</f>
        <v>33.932505522939145</v>
      </c>
    </row>
    <row r="172" spans="1:14" ht="18">
      <c r="A172" s="66">
        <v>10</v>
      </c>
      <c r="B172" s="67"/>
      <c r="C172" s="28"/>
      <c r="D172" s="31"/>
      <c r="E172" s="28"/>
      <c r="F172" s="31"/>
      <c r="G172" s="28"/>
      <c r="H172" s="28"/>
      <c r="I172" s="28"/>
      <c r="J172" s="31">
        <v>26613784.40015844</v>
      </c>
      <c r="K172" s="28"/>
      <c r="L172" s="29">
        <v>1.3643850581542751</v>
      </c>
      <c r="M172" s="29">
        <f t="shared" si="29"/>
        <v>0.13643850581542752</v>
      </c>
      <c r="N172" s="28"/>
    </row>
    <row r="173" spans="1:13" s="47" customFormat="1" ht="18">
      <c r="A173" s="81"/>
      <c r="B173" s="87"/>
      <c r="D173" s="52"/>
      <c r="F173" s="52"/>
      <c r="I173" s="54"/>
      <c r="J173" s="52"/>
      <c r="L173" s="54"/>
      <c r="M173" s="54"/>
    </row>
    <row r="174" spans="1:14" ht="15.75">
      <c r="A174" s="19">
        <v>10</v>
      </c>
      <c r="B174" s="45" t="s">
        <v>77</v>
      </c>
      <c r="C174" s="7"/>
      <c r="D174" s="9"/>
      <c r="E174" s="7"/>
      <c r="F174" s="80">
        <f>SUM(F3:F164)</f>
        <v>410596.31707945466</v>
      </c>
      <c r="G174" s="7"/>
      <c r="H174" s="7"/>
      <c r="I174" s="7"/>
      <c r="J174" s="9"/>
      <c r="K174" s="7"/>
      <c r="L174" s="7"/>
      <c r="M174" s="7"/>
      <c r="N174" s="7"/>
    </row>
    <row r="175" spans="1:14" ht="18">
      <c r="A175" s="19">
        <v>10</v>
      </c>
      <c r="B175" s="71"/>
      <c r="C175" s="7" t="s">
        <v>59</v>
      </c>
      <c r="D175" s="9">
        <f>+(D5+D12+D19+D26+D33+D40+D47+D54+D61+D68+D75+D82+D89+D96+D103+D110+D117+D124+D131+D138+D145+D152+D159+D166)</f>
        <v>84799.075875643</v>
      </c>
      <c r="E175" s="7" t="s">
        <v>44</v>
      </c>
      <c r="F175" s="9">
        <f aca="true" t="shared" si="30" ref="F175:F180">D175/A175</f>
        <v>8479.9075875643</v>
      </c>
      <c r="G175" s="7" t="s">
        <v>46</v>
      </c>
      <c r="H175" s="7">
        <f>+((F178+F179)-(F175+F176))</f>
        <v>74678.95470744974</v>
      </c>
      <c r="I175" s="42">
        <f>+(F175/$F$175)*100</f>
        <v>100</v>
      </c>
      <c r="J175" s="9"/>
      <c r="K175" s="42">
        <f>+(F175/J181)*100</f>
        <v>0.00256407076832963</v>
      </c>
      <c r="L175" s="42"/>
      <c r="M175" s="42">
        <f t="shared" si="27"/>
        <v>0</v>
      </c>
      <c r="N175" s="42">
        <f>K175/M181%</f>
        <v>0.8932452152200271</v>
      </c>
    </row>
    <row r="176" spans="1:14" ht="18">
      <c r="A176" s="19">
        <v>10</v>
      </c>
      <c r="B176" s="71"/>
      <c r="C176" s="7" t="s">
        <v>52</v>
      </c>
      <c r="D176" s="9">
        <f>+(D6+D13+D20+D27+D34+D41+D48+D55+D62+D69+D76+D83+D90+D97+D104+D111+D118+D125+D132+D139+D146+D153+D160+D167)</f>
        <v>194218.76854784894</v>
      </c>
      <c r="E176" s="7" t="s">
        <v>44</v>
      </c>
      <c r="F176" s="9">
        <f t="shared" si="30"/>
        <v>19421.876854784896</v>
      </c>
      <c r="G176" s="7" t="s">
        <v>46</v>
      </c>
      <c r="H176" s="7">
        <f>+(F180-F177)</f>
        <v>-10861.157930322253</v>
      </c>
      <c r="I176" s="42">
        <f>+(F176/$F$176)*100</f>
        <v>100</v>
      </c>
      <c r="J176" s="9"/>
      <c r="K176" s="42">
        <f>+(F176/J181)*100</f>
        <v>0.005872595449327962</v>
      </c>
      <c r="L176" s="42"/>
      <c r="M176" s="42">
        <f t="shared" si="27"/>
        <v>0</v>
      </c>
      <c r="N176" s="42">
        <f>K176/M181%</f>
        <v>2.0458358056366794</v>
      </c>
    </row>
    <row r="177" spans="1:14" ht="18">
      <c r="A177" s="19">
        <v>10</v>
      </c>
      <c r="B177" s="71"/>
      <c r="C177" s="7" t="s">
        <v>60</v>
      </c>
      <c r="D177" s="9">
        <f>+(D7+D14+D21+D28+D35+D42+D49+D56+D63+D70+D77+D84+D91+D98+D105+D112+D119+D126+D133+D140+D147+D154+D161+D168)</f>
        <v>1727252.762071977</v>
      </c>
      <c r="E177" s="7" t="s">
        <v>44</v>
      </c>
      <c r="F177" s="9">
        <f t="shared" si="30"/>
        <v>172725.2762071977</v>
      </c>
      <c r="G177" s="7" t="s">
        <v>46</v>
      </c>
      <c r="H177" s="7">
        <f>+(F178+F179+F180)-(F175+F176+F177)</f>
        <v>63817.796777127456</v>
      </c>
      <c r="I177" s="42">
        <f>+(F177/$F$177)*100</f>
        <v>100</v>
      </c>
      <c r="J177" s="9"/>
      <c r="K177" s="42">
        <f>+(F177/J181)*100</f>
        <v>0.05222696439805734</v>
      </c>
      <c r="L177" s="7"/>
      <c r="M177" s="42">
        <f t="shared" si="27"/>
        <v>0</v>
      </c>
      <c r="N177" s="42">
        <f>K177/M181%</f>
        <v>18.194305176850733</v>
      </c>
    </row>
    <row r="178" spans="1:14" ht="18">
      <c r="A178" s="19">
        <v>10</v>
      </c>
      <c r="B178" s="71"/>
      <c r="C178" s="7" t="s">
        <v>61</v>
      </c>
      <c r="D178" s="9">
        <f>+(D8+D15+D22+D29+D36+D43+D50+D57+D64+D71+D78+D85+D92+D99+D106+D113+D120+D127+D134+D141+D148+D155+D162+D169)</f>
        <v>280494.470576332</v>
      </c>
      <c r="E178" s="7" t="s">
        <v>44</v>
      </c>
      <c r="F178" s="9">
        <f t="shared" si="30"/>
        <v>28049.447057633202</v>
      </c>
      <c r="G178" s="7" t="s">
        <v>46</v>
      </c>
      <c r="H178" s="7"/>
      <c r="I178" s="42">
        <f>+(F178/$F$178)*100</f>
        <v>100</v>
      </c>
      <c r="J178" s="9"/>
      <c r="K178" s="42">
        <f>+(F178/J181)*100</f>
        <v>0.008481314981988475</v>
      </c>
      <c r="L178" s="7"/>
      <c r="M178" s="42">
        <f t="shared" si="27"/>
        <v>0</v>
      </c>
      <c r="N178" s="42">
        <f>K178/M181%</f>
        <v>2.9546353088259223</v>
      </c>
    </row>
    <row r="179" spans="1:14" ht="18">
      <c r="A179" s="19">
        <v>10</v>
      </c>
      <c r="B179" s="71"/>
      <c r="C179" s="7" t="s">
        <v>62</v>
      </c>
      <c r="D179" s="9">
        <f>+(D9+D16+D23+D30+D37+D44+D51+D58+D65+D72+D79+D86+D93+D100+D107+D114+D121+D128+D135+D142+D149+D156+D163+D170)</f>
        <v>745312.9209216574</v>
      </c>
      <c r="E179" s="7" t="s">
        <v>44</v>
      </c>
      <c r="F179" s="9">
        <f t="shared" si="30"/>
        <v>74531.29209216574</v>
      </c>
      <c r="G179" s="7" t="s">
        <v>46</v>
      </c>
      <c r="H179" s="7"/>
      <c r="I179" s="42">
        <f>+(F179/$F$179)*100</f>
        <v>100</v>
      </c>
      <c r="J179" s="9"/>
      <c r="K179" s="42">
        <f>+(F179/J181)*100</f>
        <v>0.02253603655535243</v>
      </c>
      <c r="L179" s="7"/>
      <c r="M179" s="42">
        <f t="shared" si="27"/>
        <v>0</v>
      </c>
      <c r="N179" s="42">
        <f>K179/M181%</f>
        <v>7.850878014652478</v>
      </c>
    </row>
    <row r="180" spans="1:14" ht="18">
      <c r="A180" s="19">
        <v>10</v>
      </c>
      <c r="B180" s="71"/>
      <c r="C180" s="7" t="s">
        <v>63</v>
      </c>
      <c r="D180" s="9">
        <f>+(D10+D17+D24+D31+D38+D45+D52+D59+D66+D73+D80+D87+D94+D101+D108+D115+D122+D129+D136+D143+D150+D157+D164+D171)</f>
        <v>1618641.1827687544</v>
      </c>
      <c r="E180" s="7" t="s">
        <v>44</v>
      </c>
      <c r="F180" s="9">
        <f t="shared" si="30"/>
        <v>161864.11827687544</v>
      </c>
      <c r="G180" s="7" t="s">
        <v>46</v>
      </c>
      <c r="H180" s="7"/>
      <c r="I180" s="42">
        <f>+(F180/$F$180)*100</f>
        <v>100</v>
      </c>
      <c r="J180" s="9"/>
      <c r="K180" s="42">
        <f>+(F180/J181)*100</f>
        <v>0.04894287465158525</v>
      </c>
      <c r="L180" s="7"/>
      <c r="M180" s="42">
        <f t="shared" si="27"/>
        <v>0</v>
      </c>
      <c r="N180" s="42">
        <f>K180/M181%</f>
        <v>17.05022698344721</v>
      </c>
    </row>
    <row r="181" spans="1:14" ht="18">
      <c r="A181" s="19">
        <v>10</v>
      </c>
      <c r="B181" s="71"/>
      <c r="C181" s="7"/>
      <c r="D181" s="132">
        <f>SUM(D175:D180)</f>
        <v>4650719.180762213</v>
      </c>
      <c r="E181" s="132" t="s">
        <v>44</v>
      </c>
      <c r="F181" s="132">
        <f>SUM(F175:F180)</f>
        <v>465071.91807622125</v>
      </c>
      <c r="G181" s="7"/>
      <c r="H181" s="7"/>
      <c r="I181" s="7"/>
      <c r="J181" s="9">
        <f>form_conso!L301</f>
        <v>330720496.96539986</v>
      </c>
      <c r="K181" s="7"/>
      <c r="L181" s="42">
        <v>2.870511618355593</v>
      </c>
      <c r="M181" s="42">
        <f t="shared" si="27"/>
        <v>0.2870511618355593</v>
      </c>
      <c r="N181" s="7"/>
    </row>
    <row r="182" spans="1:13" s="47" customFormat="1" ht="15.75">
      <c r="A182" s="81"/>
      <c r="I182" s="82">
        <f>SUM(I12:I164)</f>
        <v>504.8160859219856</v>
      </c>
      <c r="J182" s="53">
        <f>SUM(J18:J165)</f>
        <v>327958551.96539986</v>
      </c>
      <c r="L182" s="54"/>
      <c r="M182" s="54"/>
    </row>
    <row r="183" spans="1:13" ht="15.75">
      <c r="A183" s="14"/>
      <c r="L183" s="1"/>
      <c r="M183" s="1"/>
    </row>
    <row r="184" spans="12:13" ht="12.75">
      <c r="L184" s="1"/>
      <c r="M184" s="1"/>
    </row>
    <row r="185" spans="12:13" ht="12.75">
      <c r="L185" s="1"/>
      <c r="M185" s="1"/>
    </row>
    <row r="186" spans="12:13" ht="12.75">
      <c r="L186" s="1"/>
      <c r="M186" s="1"/>
    </row>
    <row r="187" spans="12:13" ht="12.75">
      <c r="L187" s="1"/>
      <c r="M187" s="1"/>
    </row>
    <row r="188" spans="12:13" ht="12.75">
      <c r="L188" s="1"/>
      <c r="M188" s="1"/>
    </row>
    <row r="189" spans="12:13" ht="12.75">
      <c r="L189" s="1"/>
      <c r="M189" s="1"/>
    </row>
    <row r="190" spans="12:13" ht="12.75">
      <c r="L190" s="1"/>
      <c r="M190" s="1"/>
    </row>
    <row r="191" spans="12:13" ht="12.75">
      <c r="L191" s="1"/>
      <c r="M191" s="1"/>
    </row>
    <row r="192" spans="12:13" ht="12.75">
      <c r="L192" s="1"/>
      <c r="M192" s="1"/>
    </row>
    <row r="193" spans="12:13" ht="12.75">
      <c r="L193" s="1"/>
      <c r="M193" s="1"/>
    </row>
    <row r="194" spans="12:13" ht="12.75">
      <c r="L194" s="1"/>
      <c r="M194" s="1"/>
    </row>
    <row r="195" spans="12:13" ht="12.75">
      <c r="L195" s="1"/>
      <c r="M195" s="1"/>
    </row>
    <row r="196" spans="12:13" ht="12.75">
      <c r="L196" s="1"/>
      <c r="M196" s="1"/>
    </row>
    <row r="197" spans="12:13" ht="12.75">
      <c r="L197" s="1"/>
      <c r="M197" s="1"/>
    </row>
    <row r="198" spans="12:13" ht="12.75">
      <c r="L198" s="1"/>
      <c r="M198" s="1"/>
    </row>
    <row r="199" spans="12:13" ht="12.75">
      <c r="L199" s="1"/>
      <c r="M199" s="1"/>
    </row>
    <row r="200" spans="12:13" ht="12.75">
      <c r="L200" s="1"/>
      <c r="M200" s="1"/>
    </row>
    <row r="201" spans="12:13" ht="12.75">
      <c r="L201" s="1"/>
      <c r="M201" s="1"/>
    </row>
    <row r="202" spans="12:13" ht="12.75">
      <c r="L202" s="1"/>
      <c r="M202" s="1"/>
    </row>
    <row r="203" spans="12:13" ht="12.75">
      <c r="L203" s="1"/>
      <c r="M203" s="1"/>
    </row>
    <row r="204" spans="12:13" ht="12.75">
      <c r="L204" s="1"/>
      <c r="M204" s="1"/>
    </row>
    <row r="205" spans="12:13" ht="12.75">
      <c r="L205" s="1"/>
      <c r="M205" s="1"/>
    </row>
    <row r="206" spans="12:13" ht="12.75">
      <c r="L206" s="1"/>
      <c r="M206" s="1"/>
    </row>
    <row r="207" spans="12:13" ht="12.75">
      <c r="L207" s="1"/>
      <c r="M207" s="1"/>
    </row>
    <row r="208" spans="12:13" ht="12.75">
      <c r="L208" s="1"/>
      <c r="M208" s="1"/>
    </row>
    <row r="209" spans="12:13" ht="12.75">
      <c r="L209" s="1"/>
      <c r="M209" s="1"/>
    </row>
    <row r="210" spans="12:13" ht="12.75">
      <c r="L210" s="1"/>
      <c r="M210" s="1"/>
    </row>
    <row r="211" spans="12:13" ht="12.75">
      <c r="L211" s="1"/>
      <c r="M211" s="1"/>
    </row>
    <row r="212" spans="12:13" ht="12.75">
      <c r="L212" s="1"/>
      <c r="M212" s="1"/>
    </row>
    <row r="213" spans="12:13" ht="12.75">
      <c r="L213" s="1"/>
      <c r="M213" s="1"/>
    </row>
    <row r="214" spans="12:13" ht="12.75">
      <c r="L214" s="1"/>
      <c r="M214" s="1"/>
    </row>
    <row r="215" spans="12:13" ht="12.75">
      <c r="L215" s="1"/>
      <c r="M215" s="1"/>
    </row>
    <row r="216" spans="12:13" ht="12.75">
      <c r="L216" s="1"/>
      <c r="M216" s="1"/>
    </row>
    <row r="217" spans="12:13" ht="12.75">
      <c r="L217" s="1"/>
      <c r="M217" s="1"/>
    </row>
    <row r="218" spans="12:13" ht="12.75">
      <c r="L218" s="1"/>
      <c r="M218" s="1"/>
    </row>
    <row r="219" spans="12:13" ht="12.75">
      <c r="L219" s="1"/>
      <c r="M219" s="1"/>
    </row>
    <row r="220" spans="12:13" ht="12.75">
      <c r="L220" s="1"/>
      <c r="M220" s="1"/>
    </row>
    <row r="221" spans="12:13" ht="12.75">
      <c r="L221" s="1"/>
      <c r="M221" s="1"/>
    </row>
    <row r="222" spans="12:13" ht="12.75">
      <c r="L222" s="1"/>
      <c r="M222" s="1"/>
    </row>
    <row r="223" spans="12:13" ht="12.75">
      <c r="L223" s="1"/>
      <c r="M223" s="1"/>
    </row>
    <row r="224" spans="12:13" ht="12.75">
      <c r="L224" s="1"/>
      <c r="M224" s="1"/>
    </row>
    <row r="225" spans="12:13" ht="12.75">
      <c r="L225" s="1"/>
      <c r="M225" s="1"/>
    </row>
    <row r="226" spans="12:13" ht="12.75">
      <c r="L226" s="1"/>
      <c r="M226" s="1"/>
    </row>
    <row r="227" spans="12:13" ht="12.75">
      <c r="L227" s="1"/>
      <c r="M227" s="1"/>
    </row>
    <row r="228" spans="12:13" ht="12.75">
      <c r="L228" s="1"/>
      <c r="M228" s="1"/>
    </row>
    <row r="229" spans="12:13" ht="12.75">
      <c r="L229" s="1"/>
      <c r="M229" s="1"/>
    </row>
    <row r="230" spans="12:13" ht="12.75">
      <c r="L230" s="1"/>
      <c r="M230" s="1"/>
    </row>
    <row r="231" spans="12:13" ht="12.75">
      <c r="L231" s="1"/>
      <c r="M231" s="1"/>
    </row>
    <row r="232" spans="12:13" ht="12.75">
      <c r="L232" s="1"/>
      <c r="M232" s="1"/>
    </row>
    <row r="233" spans="12:13" ht="12.75">
      <c r="L233" s="1"/>
      <c r="M233" s="1"/>
    </row>
    <row r="234" spans="12:13" ht="12.75">
      <c r="L234" s="1"/>
      <c r="M234" s="1"/>
    </row>
    <row r="235" spans="12:13" ht="12.75">
      <c r="L235" s="1"/>
      <c r="M235" s="1"/>
    </row>
    <row r="236" spans="12:13" ht="12.75">
      <c r="L236" s="1"/>
      <c r="M236" s="1"/>
    </row>
    <row r="237" spans="12:13" ht="12.75">
      <c r="L237" s="1"/>
      <c r="M237" s="1"/>
    </row>
    <row r="238" spans="12:13" ht="12.75">
      <c r="L238" s="1"/>
      <c r="M238" s="1"/>
    </row>
    <row r="239" spans="12:13" ht="12.75">
      <c r="L239" s="1"/>
      <c r="M239" s="1"/>
    </row>
    <row r="240" spans="12:13" ht="12.75">
      <c r="L240" s="1"/>
      <c r="M240" s="1"/>
    </row>
    <row r="241" spans="12:13" ht="12.75">
      <c r="L241" s="1"/>
      <c r="M241" s="1"/>
    </row>
    <row r="242" spans="12:13" ht="12.75">
      <c r="L242" s="1"/>
      <c r="M242" s="1"/>
    </row>
    <row r="243" spans="12:13" ht="12.75">
      <c r="L243" s="1"/>
      <c r="M243" s="1"/>
    </row>
    <row r="244" spans="12:13" ht="12.75">
      <c r="L244" s="1"/>
      <c r="M244" s="1"/>
    </row>
    <row r="245" spans="12:13" ht="12.75">
      <c r="L245" s="1"/>
      <c r="M245" s="1"/>
    </row>
    <row r="246" spans="12:13" ht="12.75">
      <c r="L246" s="1"/>
      <c r="M246" s="1"/>
    </row>
    <row r="247" spans="12:13" ht="12.75">
      <c r="L247" s="1"/>
      <c r="M247" s="1"/>
    </row>
    <row r="248" spans="12:13" ht="12.75">
      <c r="L248" s="1"/>
      <c r="M248" s="1"/>
    </row>
    <row r="249" spans="12:13" ht="12.75">
      <c r="L249" s="1"/>
      <c r="M249" s="1"/>
    </row>
    <row r="250" spans="12:13" ht="12.75">
      <c r="L250" s="1"/>
      <c r="M250" s="1"/>
    </row>
    <row r="251" spans="12:13" ht="12.75">
      <c r="L251" s="1"/>
      <c r="M251" s="1"/>
    </row>
    <row r="252" spans="12:13" ht="12.75">
      <c r="L252" s="1"/>
      <c r="M252" s="1"/>
    </row>
    <row r="253" spans="12:13" ht="12.75">
      <c r="L253" s="1"/>
      <c r="M253" s="1"/>
    </row>
    <row r="254" spans="12:13" ht="12.75">
      <c r="L254" s="1"/>
      <c r="M254" s="1"/>
    </row>
    <row r="255" spans="12:13" ht="12.75">
      <c r="L255" s="1"/>
      <c r="M255" s="1"/>
    </row>
    <row r="256" spans="12:13" ht="12.75">
      <c r="L256" s="1"/>
      <c r="M256" s="1"/>
    </row>
    <row r="257" spans="12:13" ht="12.75">
      <c r="L257" s="1"/>
      <c r="M257" s="1"/>
    </row>
    <row r="258" spans="12:13" ht="12.75">
      <c r="L258" s="1"/>
      <c r="M258" s="1"/>
    </row>
    <row r="259" spans="12:13" ht="12.75">
      <c r="L259" s="1"/>
      <c r="M259" s="1"/>
    </row>
    <row r="260" spans="12:13" ht="12.75">
      <c r="L260" s="1"/>
      <c r="M260" s="1"/>
    </row>
    <row r="261" spans="12:13" ht="12.75">
      <c r="L261" s="1"/>
      <c r="M261" s="1"/>
    </row>
    <row r="262" spans="12:13" ht="12.75">
      <c r="L262" s="1"/>
      <c r="M262" s="1"/>
    </row>
    <row r="263" spans="12:13" ht="12.75">
      <c r="L263" s="1"/>
      <c r="M263" s="1"/>
    </row>
    <row r="264" spans="12:13" ht="12.75">
      <c r="L264" s="1"/>
      <c r="M264" s="1"/>
    </row>
    <row r="265" spans="12:13" ht="12.75">
      <c r="L265" s="1"/>
      <c r="M265" s="1"/>
    </row>
    <row r="266" spans="12:13" ht="12.75">
      <c r="L266" s="1"/>
      <c r="M266" s="1"/>
    </row>
    <row r="267" spans="12:13" ht="12.75">
      <c r="L267" s="1"/>
      <c r="M267" s="1"/>
    </row>
    <row r="268" spans="12:13" ht="12.75">
      <c r="L268" s="1"/>
      <c r="M268" s="1"/>
    </row>
    <row r="269" spans="12:13" ht="12.75">
      <c r="L269" s="1"/>
      <c r="M269" s="1"/>
    </row>
    <row r="270" spans="12:13" ht="12.75">
      <c r="L270" s="1"/>
      <c r="M270" s="1"/>
    </row>
    <row r="271" spans="12:13" ht="12.75">
      <c r="L271" s="1"/>
      <c r="M271" s="1"/>
    </row>
    <row r="272" spans="12:13" ht="12.75">
      <c r="L272" s="1"/>
      <c r="M272" s="1"/>
    </row>
    <row r="273" spans="12:13" ht="12.75">
      <c r="L273" s="1"/>
      <c r="M273" s="1"/>
    </row>
    <row r="274" spans="12:13" ht="12.75">
      <c r="L274" s="1"/>
      <c r="M274" s="1"/>
    </row>
    <row r="275" spans="12:13" ht="12.75">
      <c r="L275" s="1"/>
      <c r="M275" s="1"/>
    </row>
    <row r="276" spans="12:13" ht="12.75">
      <c r="L276" s="1"/>
      <c r="M276" s="1"/>
    </row>
    <row r="277" spans="12:13" ht="12.75">
      <c r="L277" s="1"/>
      <c r="M277" s="1"/>
    </row>
    <row r="278" spans="12:13" ht="12.75">
      <c r="L278" s="1"/>
      <c r="M278" s="1"/>
    </row>
    <row r="279" spans="12:13" ht="12.75">
      <c r="L279" s="1"/>
      <c r="M279" s="1"/>
    </row>
    <row r="280" spans="12:13" ht="12.75">
      <c r="L280" s="1"/>
      <c r="M280" s="1"/>
    </row>
    <row r="281" spans="12:13" ht="12.75">
      <c r="L281" s="1"/>
      <c r="M281" s="1"/>
    </row>
    <row r="282" spans="12:13" ht="12.75">
      <c r="L282" s="1"/>
      <c r="M282" s="1"/>
    </row>
    <row r="283" spans="12:13" ht="12.75">
      <c r="L283" s="1"/>
      <c r="M283" s="1"/>
    </row>
    <row r="284" spans="12:13" ht="12.75">
      <c r="L284" s="1"/>
      <c r="M284" s="1"/>
    </row>
    <row r="285" spans="12:13" ht="12.75">
      <c r="L285" s="1"/>
      <c r="M285" s="1"/>
    </row>
    <row r="286" spans="12:13" ht="12.75">
      <c r="L286" s="1"/>
      <c r="M286" s="1"/>
    </row>
    <row r="287" spans="12:13" ht="12.75">
      <c r="L287" s="1"/>
      <c r="M287" s="1"/>
    </row>
    <row r="288" spans="12:13" ht="12.75">
      <c r="L288" s="1"/>
      <c r="M288" s="1"/>
    </row>
    <row r="289" spans="12:13" ht="12.75">
      <c r="L289" s="1"/>
      <c r="M289" s="1"/>
    </row>
    <row r="290" spans="12:13" ht="12.75">
      <c r="L290" s="1"/>
      <c r="M290" s="1"/>
    </row>
    <row r="291" spans="12:13" ht="12.75">
      <c r="L291" s="1"/>
      <c r="M291" s="1"/>
    </row>
    <row r="292" spans="12:13" ht="12.75">
      <c r="L292" s="1"/>
      <c r="M292" s="1"/>
    </row>
    <row r="293" spans="12:13" ht="12.75">
      <c r="L293" s="1"/>
      <c r="M293" s="1"/>
    </row>
    <row r="294" spans="12:13" ht="12.75">
      <c r="L294" s="1"/>
      <c r="M294" s="1"/>
    </row>
    <row r="295" spans="12:13" ht="12.75">
      <c r="L295" s="1"/>
      <c r="M295" s="1"/>
    </row>
    <row r="296" spans="12:13" ht="12.75">
      <c r="L296" s="1"/>
      <c r="M296" s="1"/>
    </row>
    <row r="297" spans="12:13" ht="12.75">
      <c r="L297" s="1"/>
      <c r="M297" s="1"/>
    </row>
    <row r="298" spans="12:13" ht="12.75">
      <c r="L298" s="1"/>
      <c r="M298" s="1"/>
    </row>
    <row r="299" spans="12:13" ht="12.75">
      <c r="L299" s="1"/>
      <c r="M299" s="1"/>
    </row>
    <row r="300" spans="12:13" ht="12.75">
      <c r="L300" s="1"/>
      <c r="M300" s="1"/>
    </row>
  </sheetData>
  <printOptions/>
  <pageMargins left="0.75" right="0.75" top="0.63" bottom="0.92" header="0.5" footer="0.5"/>
  <pageSetup horizontalDpi="600" verticalDpi="600" orientation="landscape" paperSize="9" scale="75" r:id="rId2"/>
  <rowBreaks count="3" manualBreakCount="3">
    <brk id="88" max="255" man="1"/>
    <brk id="123" max="255" man="1"/>
    <brk id="1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hazeu</dc:creator>
  <cp:keywords/>
  <dc:description/>
  <cp:lastModifiedBy>weber</cp:lastModifiedBy>
  <cp:lastPrinted>2005-02-03T14:25:29Z</cp:lastPrinted>
  <dcterms:created xsi:type="dcterms:W3CDTF">2004-12-01T11:28:44Z</dcterms:created>
  <dcterms:modified xsi:type="dcterms:W3CDTF">2006-07-24T10:17:53Z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